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55503DB0-D78C-47AD-A107-A20A5468FAB2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Mange grafer" sheetId="6" r:id="rId1"/>
    <sheet name="Diagram1" sheetId="5" state="hidden" r:id="rId2"/>
    <sheet name="Kuras" sheetId="3" state="hidden" r:id="rId3"/>
    <sheet name="Standart graffer" sheetId="4" r:id="rId4"/>
  </sheets>
  <externalReferences>
    <externalReference r:id="rId5"/>
  </externalReferences>
  <definedNames>
    <definedName name="GLIndtastning">#REF!</definedName>
    <definedName name="Indtastning">#REF!</definedName>
    <definedName name="Standart">'Standart graffer'!$A$1:$I$20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6" l="1"/>
  <c r="P30" i="6" l="1"/>
  <c r="O30" i="6"/>
  <c r="J30" i="6"/>
  <c r="I30" i="6"/>
  <c r="D30" i="6"/>
  <c r="C30" i="6"/>
  <c r="P29" i="6"/>
  <c r="O29" i="6"/>
  <c r="J29" i="6"/>
  <c r="I29" i="6"/>
  <c r="D29" i="6"/>
  <c r="C29" i="6"/>
  <c r="P28" i="6"/>
  <c r="O28" i="6"/>
  <c r="J28" i="6"/>
  <c r="I28" i="6"/>
  <c r="D28" i="6"/>
  <c r="C28" i="6"/>
  <c r="P27" i="6"/>
  <c r="O27" i="6"/>
  <c r="J27" i="6"/>
  <c r="I27" i="6"/>
  <c r="D27" i="6"/>
  <c r="C27" i="6"/>
  <c r="P26" i="6"/>
  <c r="O26" i="6"/>
  <c r="J26" i="6"/>
  <c r="I26" i="6"/>
  <c r="D26" i="6"/>
  <c r="C26" i="6"/>
  <c r="P25" i="6"/>
  <c r="O25" i="6"/>
  <c r="J25" i="6"/>
  <c r="I25" i="6"/>
  <c r="D25" i="6"/>
  <c r="C25" i="6"/>
  <c r="T24" i="6"/>
  <c r="Y30" i="6" s="1"/>
  <c r="X30" i="6" s="1"/>
  <c r="P22" i="6"/>
  <c r="O22" i="6"/>
  <c r="J22" i="6"/>
  <c r="I22" i="6"/>
  <c r="D22" i="6"/>
  <c r="C22" i="6"/>
  <c r="P21" i="6"/>
  <c r="O21" i="6"/>
  <c r="J21" i="6"/>
  <c r="I21" i="6"/>
  <c r="D21" i="6"/>
  <c r="C21" i="6"/>
  <c r="P20" i="6"/>
  <c r="O20" i="6"/>
  <c r="J20" i="6"/>
  <c r="I20" i="6"/>
  <c r="D20" i="6"/>
  <c r="C20" i="6"/>
  <c r="P19" i="6"/>
  <c r="O19" i="6"/>
  <c r="J19" i="6"/>
  <c r="I19" i="6"/>
  <c r="D19" i="6"/>
  <c r="C19" i="6"/>
  <c r="P18" i="6"/>
  <c r="O18" i="6"/>
  <c r="J18" i="6"/>
  <c r="I18" i="6"/>
  <c r="D18" i="6"/>
  <c r="C18" i="6"/>
  <c r="P17" i="6"/>
  <c r="O17" i="6"/>
  <c r="J17" i="6"/>
  <c r="I17" i="6"/>
  <c r="D17" i="6"/>
  <c r="C17" i="6"/>
  <c r="T16" i="6"/>
  <c r="Y22" i="6" s="1"/>
  <c r="X22" i="6" s="1"/>
  <c r="P14" i="6"/>
  <c r="O14" i="6"/>
  <c r="J14" i="6"/>
  <c r="I14" i="6"/>
  <c r="D14" i="6"/>
  <c r="C14" i="6"/>
  <c r="P13" i="6"/>
  <c r="O13" i="6"/>
  <c r="J13" i="6"/>
  <c r="I13" i="6"/>
  <c r="D13" i="6"/>
  <c r="C13" i="6"/>
  <c r="P12" i="6"/>
  <c r="O12" i="6"/>
  <c r="J12" i="6"/>
  <c r="I12" i="6"/>
  <c r="D12" i="6"/>
  <c r="C12" i="6"/>
  <c r="P11" i="6"/>
  <c r="O11" i="6"/>
  <c r="J11" i="6"/>
  <c r="I11" i="6"/>
  <c r="D11" i="6"/>
  <c r="C11" i="6"/>
  <c r="P10" i="6"/>
  <c r="O10" i="6"/>
  <c r="J10" i="6"/>
  <c r="I10" i="6"/>
  <c r="D10" i="6"/>
  <c r="C10" i="6"/>
  <c r="P9" i="6"/>
  <c r="O9" i="6"/>
  <c r="J9" i="6"/>
  <c r="I9" i="6"/>
  <c r="C9" i="6"/>
  <c r="T8" i="6"/>
  <c r="Y14" i="6" s="1"/>
  <c r="X14" i="6" s="1"/>
  <c r="T7" i="6" l="1"/>
  <c r="Y9" i="6"/>
  <c r="X9" i="6" s="1"/>
  <c r="T15" i="6"/>
  <c r="Y19" i="6"/>
  <c r="X19" i="6" s="1"/>
  <c r="Y13" i="6"/>
  <c r="X13" i="6" s="1"/>
  <c r="Y18" i="6"/>
  <c r="X18" i="6" s="1"/>
  <c r="Y17" i="6"/>
  <c r="X17" i="6" s="1"/>
  <c r="Y12" i="6"/>
  <c r="X12" i="6" s="1"/>
  <c r="Y11" i="6"/>
  <c r="X11" i="6" s="1"/>
  <c r="Y10" i="6"/>
  <c r="X10" i="6" s="1"/>
  <c r="Y29" i="6"/>
  <c r="X29" i="6" s="1"/>
  <c r="Y27" i="6"/>
  <c r="X27" i="6" s="1"/>
  <c r="T23" i="6"/>
  <c r="Y25" i="6"/>
  <c r="X25" i="6" s="1"/>
  <c r="Y26" i="6"/>
  <c r="X26" i="6" s="1"/>
  <c r="Y28" i="6"/>
  <c r="X28" i="6" s="1"/>
  <c r="Y21" i="6"/>
  <c r="X21" i="6" s="1"/>
  <c r="Y20" i="6"/>
  <c r="X20" i="6" s="1"/>
  <c r="T10" i="6"/>
  <c r="T11" i="6"/>
  <c r="T12" i="6"/>
  <c r="T13" i="6"/>
  <c r="T18" i="6"/>
  <c r="T19" i="6"/>
  <c r="T20" i="6"/>
  <c r="T21" i="6"/>
  <c r="T26" i="6"/>
  <c r="T27" i="6"/>
  <c r="T28" i="6"/>
  <c r="T29" i="6"/>
  <c r="AA10" i="6"/>
  <c r="AA11" i="6" s="1"/>
  <c r="AA12" i="6" s="1"/>
  <c r="AA13" i="6" s="1"/>
  <c r="AA14" i="6" s="1"/>
  <c r="D7" i="4" l="1"/>
  <c r="C7" i="4"/>
  <c r="B7" i="4"/>
  <c r="C9" i="4" l="1"/>
  <c r="W17" i="6"/>
  <c r="B9" i="4"/>
  <c r="W9" i="6"/>
  <c r="D9" i="4"/>
  <c r="W25" i="6"/>
  <c r="V25" i="6" s="1"/>
  <c r="U25" i="6" s="1"/>
  <c r="AC7" i="3"/>
  <c r="AC6" i="3"/>
  <c r="AC5" i="3"/>
  <c r="AC4" i="3"/>
  <c r="AC3" i="3"/>
  <c r="AC2" i="3"/>
  <c r="AB2" i="3"/>
  <c r="AD2" i="3" s="1"/>
  <c r="AD8" i="3"/>
  <c r="AA5" i="3"/>
  <c r="C32" i="3"/>
  <c r="D32" i="3"/>
  <c r="E32" i="3"/>
  <c r="F32" i="3"/>
  <c r="B32" i="3"/>
  <c r="C29" i="3"/>
  <c r="D29" i="3"/>
  <c r="E29" i="3"/>
  <c r="F29" i="3"/>
  <c r="B29" i="3"/>
  <c r="C26" i="3"/>
  <c r="D26" i="3"/>
  <c r="E26" i="3"/>
  <c r="F26" i="3"/>
  <c r="B26" i="3"/>
  <c r="C23" i="3"/>
  <c r="D23" i="3"/>
  <c r="E23" i="3"/>
  <c r="F23" i="3"/>
  <c r="H23" i="3"/>
  <c r="I23" i="3"/>
  <c r="J23" i="3"/>
  <c r="K23" i="3"/>
  <c r="B23" i="3"/>
  <c r="C20" i="3"/>
  <c r="D20" i="3"/>
  <c r="E20" i="3"/>
  <c r="F20" i="3"/>
  <c r="G20" i="3"/>
  <c r="H20" i="3"/>
  <c r="I20" i="3"/>
  <c r="J20" i="3"/>
  <c r="K20" i="3"/>
  <c r="N20" i="3"/>
  <c r="O20" i="3"/>
  <c r="P20" i="3"/>
  <c r="Q20" i="3"/>
  <c r="R20" i="3"/>
  <c r="S20" i="3"/>
  <c r="T20" i="3"/>
  <c r="U20" i="3"/>
  <c r="V20" i="3"/>
  <c r="B20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B8" i="3"/>
  <c r="D11" i="4" l="1"/>
  <c r="W26" i="6"/>
  <c r="V26" i="6" s="1"/>
  <c r="U26" i="6" s="1"/>
  <c r="V9" i="6"/>
  <c r="U9" i="6"/>
  <c r="B11" i="4"/>
  <c r="W10" i="6"/>
  <c r="V10" i="6" s="1"/>
  <c r="U10" i="6" s="1"/>
  <c r="C11" i="4"/>
  <c r="W18" i="6"/>
  <c r="V17" i="6"/>
  <c r="U17" i="6" s="1"/>
  <c r="AB3" i="3"/>
  <c r="AD3" i="3" s="1"/>
  <c r="AB4" i="3"/>
  <c r="AD4" i="3" s="1"/>
  <c r="B13" i="4" l="1"/>
  <c r="W11" i="6"/>
  <c r="D13" i="4"/>
  <c r="W27" i="6"/>
  <c r="V27" i="6" s="1"/>
  <c r="U27" i="6" s="1"/>
  <c r="V18" i="6"/>
  <c r="U18" i="6" s="1"/>
  <c r="C13" i="4"/>
  <c r="W19" i="6"/>
  <c r="AB5" i="3"/>
  <c r="AD5" i="3" s="1"/>
  <c r="C15" i="4" l="1"/>
  <c r="W20" i="6"/>
  <c r="V20" i="6" s="1"/>
  <c r="U20" i="6" s="1"/>
  <c r="D15" i="4"/>
  <c r="W28" i="6"/>
  <c r="V28" i="6" s="1"/>
  <c r="U28" i="6" s="1"/>
  <c r="B15" i="4"/>
  <c r="W12" i="6"/>
  <c r="V12" i="6" s="1"/>
  <c r="U12" i="6" s="1"/>
  <c r="V19" i="6"/>
  <c r="U19" i="6"/>
  <c r="U11" i="6"/>
  <c r="V11" i="6"/>
  <c r="AB7" i="3"/>
  <c r="AD7" i="3" s="1"/>
  <c r="AB6" i="3"/>
  <c r="AD6" i="3" s="1"/>
  <c r="B17" i="4" l="1"/>
  <c r="W13" i="6"/>
  <c r="V13" i="6" s="1"/>
  <c r="U13" i="6" s="1"/>
  <c r="D17" i="4"/>
  <c r="W29" i="6"/>
  <c r="V29" i="6" s="1"/>
  <c r="U29" i="6" s="1"/>
  <c r="C17" i="4"/>
  <c r="W21" i="6"/>
  <c r="C19" i="4" l="1"/>
  <c r="W22" i="6"/>
  <c r="V22" i="6" s="1"/>
  <c r="U22" i="6" s="1"/>
  <c r="B19" i="4"/>
  <c r="W14" i="6"/>
  <c r="D19" i="4"/>
  <c r="W30" i="6"/>
  <c r="V30" i="6" s="1"/>
  <c r="U30" i="6" s="1"/>
  <c r="V21" i="6"/>
  <c r="U21" i="6"/>
  <c r="U14" i="6" l="1"/>
  <c r="V14" i="6"/>
</calcChain>
</file>

<file path=xl/sharedStrings.xml><?xml version="1.0" encoding="utf-8"?>
<sst xmlns="http://schemas.openxmlformats.org/spreadsheetml/2006/main" count="254" uniqueCount="62">
  <si>
    <t>Mark ref. Nr.</t>
  </si>
  <si>
    <t>Lægning</t>
  </si>
  <si>
    <t>Fremspiring</t>
  </si>
  <si>
    <t>Sort</t>
  </si>
  <si>
    <t>Udtaget prøver</t>
  </si>
  <si>
    <t>Dato</t>
  </si>
  <si>
    <t>PPM</t>
  </si>
  <si>
    <t>Avler nr.</t>
  </si>
  <si>
    <t>Dage</t>
  </si>
  <si>
    <t>Ref nr.</t>
  </si>
  <si>
    <t>Navn</t>
  </si>
  <si>
    <t>Lynge</t>
  </si>
  <si>
    <t>Kuras</t>
  </si>
  <si>
    <t>øst Asger</t>
  </si>
  <si>
    <t>vest Asger</t>
  </si>
  <si>
    <t>Præstegården</t>
  </si>
  <si>
    <t>Skivervej</t>
  </si>
  <si>
    <t>Energi</t>
  </si>
  <si>
    <t>Flemming Højer</t>
  </si>
  <si>
    <t>Jens  Hovalt</t>
  </si>
  <si>
    <t>Thise 27</t>
  </si>
  <si>
    <t>Jens Ejner</t>
  </si>
  <si>
    <t>Flemming Gaarn</t>
  </si>
  <si>
    <t>DK kuras = 98</t>
  </si>
  <si>
    <t>Energi = 102</t>
  </si>
  <si>
    <t>SV kuras = 101</t>
  </si>
  <si>
    <t>1 uden N-log</t>
  </si>
  <si>
    <t>2N-log</t>
  </si>
  <si>
    <t>Karl Erik N.</t>
  </si>
  <si>
    <t>mark 18</t>
  </si>
  <si>
    <t>Karl Erik N</t>
  </si>
  <si>
    <t>Mark 17</t>
  </si>
  <si>
    <t>Klaus Bastholm</t>
  </si>
  <si>
    <t>mark 43</t>
  </si>
  <si>
    <t>Mark 61</t>
  </si>
  <si>
    <t>Mark 80-4</t>
  </si>
  <si>
    <t>Studsholt</t>
  </si>
  <si>
    <t>Festien</t>
  </si>
  <si>
    <t>Sortsgruppe</t>
  </si>
  <si>
    <t>Ikke krævende</t>
  </si>
  <si>
    <t>Middel Krævende</t>
  </si>
  <si>
    <t>Krævende</t>
  </si>
  <si>
    <t xml:space="preserve">Novano  </t>
  </si>
  <si>
    <t>N Måling</t>
  </si>
  <si>
    <t>Vis på graf =1:</t>
  </si>
  <si>
    <t>Navn:</t>
  </si>
  <si>
    <t>Avler nr:</t>
  </si>
  <si>
    <t>Lavt Krævende</t>
  </si>
  <si>
    <t>Jens Forsøg Jensen</t>
  </si>
  <si>
    <t>Mark nr</t>
  </si>
  <si>
    <t>Total N</t>
  </si>
  <si>
    <t>Heraf organisk</t>
  </si>
  <si>
    <t>JB Nr.</t>
  </si>
  <si>
    <t>Vanding</t>
  </si>
  <si>
    <t>Middel N Skriv 302</t>
  </si>
  <si>
    <t>Vælg graf</t>
  </si>
  <si>
    <t>Minimum værdi 15/7</t>
  </si>
  <si>
    <t>Lav N skrive 301</t>
  </si>
  <si>
    <t>ja</t>
  </si>
  <si>
    <t>eksempel</t>
  </si>
  <si>
    <t>gul felt: her må der ikke skrives</t>
  </si>
  <si>
    <t>Høj  N skriv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</si>
</sst>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16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41" fontId="0" fillId="0" borderId="0" xfId="1" applyFont="1"/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16" fontId="0" fillId="0" borderId="11" xfId="0" applyNumberFormat="1" applyBorder="1"/>
    <xf numFmtId="0" fontId="0" fillId="0" borderId="10" xfId="0" applyBorder="1"/>
    <xf numFmtId="16" fontId="0" fillId="0" borderId="11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Fill="1" applyBorder="1"/>
    <xf numFmtId="0" fontId="0" fillId="3" borderId="5" xfId="0" applyFill="1" applyBorder="1"/>
    <xf numFmtId="0" fontId="0" fillId="0" borderId="11" xfId="0" applyFill="1" applyBorder="1"/>
    <xf numFmtId="11" fontId="0" fillId="0" borderId="0" xfId="0" applyNumberFormat="1" applyProtection="1">
      <protection locked="0"/>
    </xf>
    <xf numFmtId="41" fontId="0" fillId="0" borderId="11" xfId="1" applyFont="1" applyBorder="1" applyProtection="1">
      <protection locked="0"/>
    </xf>
    <xf numFmtId="164" fontId="0" fillId="0" borderId="0" xfId="2" applyNumberFormat="1" applyFont="1"/>
    <xf numFmtId="14" fontId="0" fillId="0" borderId="0" xfId="2" applyNumberFormat="1" applyFont="1"/>
    <xf numFmtId="14" fontId="0" fillId="0" borderId="1" xfId="2" applyNumberFormat="1" applyFont="1" applyBorder="1"/>
    <xf numFmtId="164" fontId="0" fillId="0" borderId="1" xfId="2" applyNumberFormat="1" applyFont="1" applyBorder="1"/>
    <xf numFmtId="0" fontId="0" fillId="0" borderId="12" xfId="0" applyBorder="1"/>
    <xf numFmtId="0" fontId="0" fillId="0" borderId="13" xfId="0" applyBorder="1"/>
    <xf numFmtId="0" fontId="0" fillId="2" borderId="11" xfId="0" applyFill="1" applyBorder="1" applyProtection="1">
      <protection locked="0"/>
    </xf>
    <xf numFmtId="14" fontId="0" fillId="0" borderId="11" xfId="0" applyNumberFormat="1" applyBorder="1"/>
    <xf numFmtId="0" fontId="0" fillId="0" borderId="11" xfId="0" applyNumberFormat="1" applyBorder="1"/>
    <xf numFmtId="0" fontId="0" fillId="0" borderId="1" xfId="0" applyBorder="1"/>
    <xf numFmtId="14" fontId="0" fillId="0" borderId="0" xfId="0" applyNumberFormat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1" xfId="0" applyNumberFormat="1" applyBorder="1" applyProtection="1">
      <protection locked="0"/>
    </xf>
    <xf numFmtId="0" fontId="2" fillId="0" borderId="0" xfId="0" applyFont="1"/>
    <xf numFmtId="1" fontId="0" fillId="0" borderId="0" xfId="0" applyNumberFormat="1"/>
    <xf numFmtId="0" fontId="0" fillId="0" borderId="15" xfId="0" applyBorder="1"/>
    <xf numFmtId="0" fontId="0" fillId="0" borderId="16" xfId="0" applyBorder="1"/>
    <xf numFmtId="41" fontId="0" fillId="0" borderId="0" xfId="1" applyFont="1" applyBorder="1"/>
    <xf numFmtId="14" fontId="0" fillId="0" borderId="0" xfId="2" applyNumberFormat="1" applyFont="1" applyBorder="1"/>
    <xf numFmtId="164" fontId="0" fillId="0" borderId="6" xfId="2" applyNumberFormat="1" applyFont="1" applyBorder="1"/>
    <xf numFmtId="0" fontId="0" fillId="0" borderId="18" xfId="0" applyBorder="1"/>
    <xf numFmtId="41" fontId="0" fillId="0" borderId="8" xfId="1" applyFont="1" applyBorder="1"/>
    <xf numFmtId="14" fontId="0" fillId="0" borderId="8" xfId="2" applyNumberFormat="1" applyFont="1" applyBorder="1"/>
    <xf numFmtId="164" fontId="0" fillId="0" borderId="9" xfId="2" applyNumberFormat="1" applyFont="1" applyBorder="1"/>
    <xf numFmtId="0" fontId="0" fillId="2" borderId="17" xfId="0" applyFill="1" applyBorder="1"/>
    <xf numFmtId="0" fontId="0" fillId="2" borderId="19" xfId="0" applyFill="1" applyBorder="1"/>
    <xf numFmtId="0" fontId="3" fillId="0" borderId="0" xfId="0" applyFont="1"/>
    <xf numFmtId="0" fontId="0" fillId="4" borderId="14" xfId="0" applyFill="1" applyBorder="1"/>
    <xf numFmtId="14" fontId="0" fillId="4" borderId="14" xfId="0" applyNumberFormat="1" applyFill="1" applyBorder="1"/>
    <xf numFmtId="0" fontId="0" fillId="4" borderId="14" xfId="0" applyNumberFormat="1" applyFill="1" applyBorder="1"/>
    <xf numFmtId="0" fontId="0" fillId="4" borderId="20" xfId="0" applyFill="1" applyBorder="1"/>
    <xf numFmtId="0" fontId="0" fillId="4" borderId="5" xfId="0" applyFill="1" applyBorder="1"/>
    <xf numFmtId="0" fontId="0" fillId="4" borderId="7" xfId="0" applyFill="1" applyBorder="1"/>
    <xf numFmtId="0" fontId="0" fillId="5" borderId="0" xfId="0" applyFill="1"/>
    <xf numFmtId="0" fontId="0" fillId="4" borderId="0" xfId="0" applyFill="1" applyBorder="1"/>
    <xf numFmtId="164" fontId="0" fillId="2" borderId="19" xfId="2" applyNumberFormat="1" applyFont="1" applyFill="1" applyBorder="1"/>
    <xf numFmtId="1" fontId="0" fillId="4" borderId="14" xfId="0" applyNumberFormat="1" applyFill="1" applyBorder="1"/>
    <xf numFmtId="0" fontId="0" fillId="0" borderId="0" xfId="1" applyNumberFormat="1" applyFont="1" applyBorder="1"/>
    <xf numFmtId="0" fontId="0" fillId="0" borderId="8" xfId="1" applyNumberFormat="1" applyFont="1" applyBorder="1"/>
    <xf numFmtId="0" fontId="0" fillId="6" borderId="5" xfId="0" applyFill="1" applyBorder="1"/>
    <xf numFmtId="0" fontId="0" fillId="6" borderId="14" xfId="0" applyNumberFormat="1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14" xfId="0" applyFill="1" applyBorder="1" applyAlignment="1">
      <alignment horizontal="right"/>
    </xf>
    <xf numFmtId="41" fontId="0" fillId="6" borderId="0" xfId="1" applyFont="1" applyFill="1" applyBorder="1"/>
    <xf numFmtId="14" fontId="0" fillId="6" borderId="0" xfId="2" applyNumberFormat="1" applyFont="1" applyFill="1" applyBorder="1"/>
    <xf numFmtId="164" fontId="0" fillId="6" borderId="6" xfId="2" applyNumberFormat="1" applyFont="1" applyFill="1" applyBorder="1"/>
    <xf numFmtId="14" fontId="0" fillId="6" borderId="14" xfId="0" applyNumberFormat="1" applyFill="1" applyBorder="1" applyAlignment="1">
      <alignment horizontal="right"/>
    </xf>
    <xf numFmtId="1" fontId="0" fillId="6" borderId="14" xfId="0" applyNumberFormat="1" applyFill="1" applyBorder="1" applyAlignment="1">
      <alignment horizontal="right"/>
    </xf>
    <xf numFmtId="0" fontId="0" fillId="6" borderId="14" xfId="0" applyNumberFormat="1" applyFill="1" applyBorder="1" applyAlignment="1">
      <alignment horizontal="right"/>
    </xf>
    <xf numFmtId="0" fontId="0" fillId="6" borderId="7" xfId="0" applyFill="1" applyBorder="1"/>
    <xf numFmtId="0" fontId="0" fillId="6" borderId="20" xfId="0" applyFill="1" applyBorder="1" applyAlignment="1">
      <alignment horizontal="right"/>
    </xf>
    <xf numFmtId="41" fontId="0" fillId="6" borderId="8" xfId="1" applyFont="1" applyFill="1" applyBorder="1"/>
    <xf numFmtId="14" fontId="0" fillId="6" borderId="8" xfId="2" applyNumberFormat="1" applyFont="1" applyFill="1" applyBorder="1"/>
    <xf numFmtId="164" fontId="0" fillId="6" borderId="9" xfId="2" applyNumberFormat="1" applyFont="1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41" fontId="0" fillId="2" borderId="0" xfId="1" applyFont="1" applyFill="1" applyBorder="1"/>
    <xf numFmtId="41" fontId="0" fillId="2" borderId="8" xfId="1" applyFon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6">
    <cellStyle name="Komma" xfId="2" builtinId="3"/>
    <cellStyle name="Komma [0]" xfId="1" builtinId="6"/>
    <cellStyle name="Komma [0] 2" xfId="3" xr:uid="{00000000-0005-0000-0000-000002000000}"/>
    <cellStyle name="Komma 2" xfId="4" xr:uid="{00000000-0005-0000-0000-000003000000}"/>
    <cellStyle name="Komma 3" xfId="5" xr:uid="{00000000-0005-0000-0000-000004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Minimums kurve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255637198094863E-2"/>
          <c:y val="9.5863403765176838E-2"/>
          <c:w val="0.80933481166882781"/>
          <c:h val="0.792857682358050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'Mange grafer'!$B$8:$B$9</c:f>
              <c:strCache>
                <c:ptCount val="2"/>
              </c:strCache>
            </c:strRef>
          </c:tx>
          <c:spPr>
            <a:ln w="31750" cap="rnd">
              <a:solidFill>
                <a:srgbClr val="C0504D"/>
              </a:solidFill>
              <a:round/>
            </a:ln>
            <a:effectLst/>
          </c:spPr>
          <c:xVal>
            <c:numRef>
              <c:f>'Mange grafer'!$C$9:$C$14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grafer'!$F$9:$F$14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79F6-42F7-A162-E6F3B6BB7207}"/>
            </c:ext>
          </c:extLst>
        </c:ser>
        <c:ser>
          <c:idx val="14"/>
          <c:order val="1"/>
          <c:tx>
            <c:strRef>
              <c:f>'Mange grafer'!$B$16:$B$17</c:f>
              <c:strCache>
                <c:ptCount val="2"/>
              </c:strCache>
            </c:strRef>
          </c:tx>
          <c:spPr>
            <a:ln w="31750" cap="rnd">
              <a:solidFill>
                <a:srgbClr val="9BBB59"/>
              </a:solidFill>
              <a:round/>
            </a:ln>
            <a:effectLst/>
          </c:spPr>
          <c:xVal>
            <c:numRef>
              <c:f>'Mange grafer'!$C$17:$C$22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grafer'!$F$17:$F$22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79F6-42F7-A162-E6F3B6BB7207}"/>
            </c:ext>
          </c:extLst>
        </c:ser>
        <c:ser>
          <c:idx val="15"/>
          <c:order val="2"/>
          <c:tx>
            <c:strRef>
              <c:f>'Mange grafer'!$B$24:$B$25</c:f>
              <c:strCache>
                <c:ptCount val="2"/>
              </c:strCache>
            </c:strRef>
          </c:tx>
          <c:spPr>
            <a:ln w="31750" cap="rnd">
              <a:solidFill>
                <a:srgbClr val="8064A2">
                  <a:lumMod val="40000"/>
                  <a:lumOff val="60000"/>
                </a:srgbClr>
              </a:solidFill>
              <a:round/>
            </a:ln>
            <a:effectLst/>
          </c:spPr>
          <c:dPt>
            <c:idx val="1"/>
            <c:bubble3D val="0"/>
            <c:spPr>
              <a:ln w="31750" cap="rnd">
                <a:solidFill>
                  <a:srgbClr val="8064A2">
                    <a:lumMod val="60000"/>
                    <a:lumOff val="40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B-79F6-42F7-A162-E6F3B6BB7207}"/>
              </c:ext>
            </c:extLst>
          </c:dPt>
          <c:xVal>
            <c:numRef>
              <c:f>'Mange grafer'!$C$25:$C$30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grafer'!$F$25:$F$30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79F6-42F7-A162-E6F3B6BB7207}"/>
            </c:ext>
          </c:extLst>
        </c:ser>
        <c:ser>
          <c:idx val="16"/>
          <c:order val="3"/>
          <c:tx>
            <c:strRef>
              <c:f>'Mange grafer'!$H$8:$H$9</c:f>
              <c:strCache>
                <c:ptCount val="2"/>
                <c:pt idx="0">
                  <c:v>Sort</c:v>
                </c:pt>
                <c:pt idx="1">
                  <c:v>Mark nr</c:v>
                </c:pt>
              </c:strCache>
            </c:strRef>
          </c:tx>
          <c:xVal>
            <c:numRef>
              <c:f>'Mange grafer'!$I$9:$I$14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grafer'!$L$9:$L$14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79F6-42F7-A162-E6F3B6BB7207}"/>
            </c:ext>
          </c:extLst>
        </c:ser>
        <c:ser>
          <c:idx val="17"/>
          <c:order val="4"/>
          <c:tx>
            <c:strRef>
              <c:f>'Mange grafer'!$H$16:$H$17</c:f>
              <c:strCache>
                <c:ptCount val="2"/>
                <c:pt idx="0">
                  <c:v>Sort</c:v>
                </c:pt>
                <c:pt idx="1">
                  <c:v>Mark nr</c:v>
                </c:pt>
              </c:strCache>
            </c:strRef>
          </c:tx>
          <c:xVal>
            <c:numRef>
              <c:f>'Mange grafer'!$I$17:$I$22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grafer'!$L$17:$L$22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79F6-42F7-A162-E6F3B6BB7207}"/>
            </c:ext>
          </c:extLst>
        </c:ser>
        <c:ser>
          <c:idx val="18"/>
          <c:order val="5"/>
          <c:tx>
            <c:strRef>
              <c:f>'Mange grafer'!$H$24:$H$25</c:f>
              <c:strCache>
                <c:ptCount val="2"/>
                <c:pt idx="0">
                  <c:v>Sort</c:v>
                </c:pt>
                <c:pt idx="1">
                  <c:v>Mark nr</c:v>
                </c:pt>
              </c:strCache>
            </c:strRef>
          </c:tx>
          <c:xVal>
            <c:numRef>
              <c:f>'Mange grafer'!$I$25:$I$30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grafer'!$L$25:$L$30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79F6-42F7-A162-E6F3B6BB7207}"/>
            </c:ext>
          </c:extLst>
        </c:ser>
        <c:ser>
          <c:idx val="19"/>
          <c:order val="6"/>
          <c:tx>
            <c:strRef>
              <c:f>'Mange grafer'!$N$8:$N$9</c:f>
              <c:strCache>
                <c:ptCount val="2"/>
                <c:pt idx="0">
                  <c:v>Sort</c:v>
                </c:pt>
                <c:pt idx="1">
                  <c:v>Mark nr</c:v>
                </c:pt>
              </c:strCache>
            </c:strRef>
          </c:tx>
          <c:xVal>
            <c:numRef>
              <c:f>'Mange grafer'!$O$9:$O$14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grafer'!$R$9:$R$14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79F6-42F7-A162-E6F3B6BB7207}"/>
            </c:ext>
          </c:extLst>
        </c:ser>
        <c:ser>
          <c:idx val="20"/>
          <c:order val="7"/>
          <c:tx>
            <c:strRef>
              <c:f>'Mange grafer'!$N$16:$N$17</c:f>
              <c:strCache>
                <c:ptCount val="2"/>
                <c:pt idx="0">
                  <c:v>Sort</c:v>
                </c:pt>
                <c:pt idx="1">
                  <c:v>Mark nr</c:v>
                </c:pt>
              </c:strCache>
            </c:strRef>
          </c:tx>
          <c:xVal>
            <c:numRef>
              <c:f>'Mange grafer'!$O$17:$O$22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'Mange grafer'!$R$17:$R$22</c:f>
              <c:numCache>
                <c:formatCode>_ * #,##0_ ;_ * \-#,##0_ ;_ * "-"??_ ;_ @_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79F6-42F7-A162-E6F3B6BB7207}"/>
            </c:ext>
          </c:extLst>
        </c:ser>
        <c:ser>
          <c:idx val="21"/>
          <c:order val="8"/>
          <c:tx>
            <c:strRef>
              <c:f>'Mange grafer'!$N$24:$N$25</c:f>
              <c:strCache>
                <c:ptCount val="2"/>
                <c:pt idx="0">
                  <c:v>Kuras</c:v>
                </c:pt>
                <c:pt idx="1">
                  <c:v>111</c:v>
                </c:pt>
              </c:strCache>
            </c:strRef>
          </c:tx>
          <c:xVal>
            <c:numRef>
              <c:f>'Mange grafer'!$O$25:$O$30</c:f>
              <c:numCache>
                <c:formatCode>_(* #,##0_);_(* \(#,##0\);_(* "-"_);_(@_)</c:formatCode>
                <c:ptCount val="6"/>
                <c:pt idx="0">
                  <c:v>31</c:v>
                </c:pt>
                <c:pt idx="1">
                  <c:v>38</c:v>
                </c:pt>
                <c:pt idx="2">
                  <c:v>45</c:v>
                </c:pt>
                <c:pt idx="3">
                  <c:v>52</c:v>
                </c:pt>
                <c:pt idx="4">
                  <c:v>-43605</c:v>
                </c:pt>
                <c:pt idx="5">
                  <c:v>-43605</c:v>
                </c:pt>
              </c:numCache>
            </c:numRef>
          </c:xVal>
          <c:yVal>
            <c:numRef>
              <c:f>'Mange grafer'!$R$25:$R$30</c:f>
              <c:numCache>
                <c:formatCode>_ * #,##0_ ;_ * \-#,##0_ ;_ * "-"??_ ;_ @_ </c:formatCode>
                <c:ptCount val="6"/>
                <c:pt idx="0">
                  <c:v>6000</c:v>
                </c:pt>
                <c:pt idx="1">
                  <c:v>5000</c:v>
                </c:pt>
                <c:pt idx="2">
                  <c:v>3500</c:v>
                </c:pt>
                <c:pt idx="3">
                  <c:v>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79F6-42F7-A162-E6F3B6BB7207}"/>
            </c:ext>
          </c:extLst>
        </c:ser>
        <c:ser>
          <c:idx val="22"/>
          <c:order val="9"/>
          <c:tx>
            <c:strRef>
              <c:f>'Mange grafer'!$T$12:$T$13</c:f>
              <c:strCache>
                <c:ptCount val="2"/>
                <c:pt idx="0">
                  <c:v>#I/T</c:v>
                </c:pt>
                <c:pt idx="1">
                  <c:v>#I/T</c:v>
                </c:pt>
              </c:strCache>
            </c:strRef>
          </c:tx>
          <c:spPr>
            <a:ln w="63500"/>
          </c:spPr>
          <c:xVal>
            <c:numRef>
              <c:f>'Mange grafer'!$U$9:$U$14</c:f>
              <c:numCache>
                <c:formatCode>_(* #,##0_);_(* \(#,##0\);_(* "-"_);_(@_)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xVal>
          <c:yVal>
            <c:numRef>
              <c:f>'Mange grafer'!$X$9:$X$14</c:f>
              <c:numCache>
                <c:formatCode>_ * #,##0_ ;_ * \-#,##0_ ;_ * "-"??_ ;_ @_ 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79F6-42F7-A162-E6F3B6BB7207}"/>
            </c:ext>
          </c:extLst>
        </c:ser>
        <c:ser>
          <c:idx val="23"/>
          <c:order val="10"/>
          <c:tx>
            <c:strRef>
              <c:f>'Mange grafer'!$T$20:$T$21</c:f>
              <c:strCache>
                <c:ptCount val="2"/>
                <c:pt idx="0">
                  <c:v>Lavt Krævende</c:v>
                </c:pt>
                <c:pt idx="1">
                  <c:v>0</c:v>
                </c:pt>
              </c:strCache>
            </c:strRef>
          </c:tx>
          <c:spPr>
            <a:ln w="63500"/>
          </c:spPr>
          <c:xVal>
            <c:numRef>
              <c:f>'Mange grafer'!$U$17:$U$22</c:f>
              <c:numCache>
                <c:formatCode>_(* #,##0_);_(* \(#,##0\);_(* "-"_);_(@_)</c:formatCode>
                <c:ptCount val="6"/>
                <c:pt idx="0">
                  <c:v>25</c:v>
                </c:pt>
                <c:pt idx="1">
                  <c:v>32</c:v>
                </c:pt>
                <c:pt idx="2">
                  <c:v>39</c:v>
                </c:pt>
                <c:pt idx="3">
                  <c:v>46</c:v>
                </c:pt>
                <c:pt idx="4">
                  <c:v>53</c:v>
                </c:pt>
                <c:pt idx="5">
                  <c:v>67</c:v>
                </c:pt>
              </c:numCache>
            </c:numRef>
          </c:xVal>
          <c:yVal>
            <c:numRef>
              <c:f>'Mange grafer'!$X$17:$X$22</c:f>
              <c:numCache>
                <c:formatCode>_ * #,##0_ ;_ * \-#,##0_ ;_ * "-"??_ ;_ @_ </c:formatCode>
                <c:ptCount val="6"/>
                <c:pt idx="0">
                  <c:v>5300</c:v>
                </c:pt>
                <c:pt idx="1">
                  <c:v>5300</c:v>
                </c:pt>
                <c:pt idx="2">
                  <c:v>4500</c:v>
                </c:pt>
                <c:pt idx="3">
                  <c:v>3250</c:v>
                </c:pt>
                <c:pt idx="4">
                  <c:v>2500</c:v>
                </c:pt>
                <c:pt idx="5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79F6-42F7-A162-E6F3B6BB7207}"/>
            </c:ext>
          </c:extLst>
        </c:ser>
        <c:ser>
          <c:idx val="24"/>
          <c:order val="11"/>
          <c:tx>
            <c:strRef>
              <c:f>'Mange grafer'!$T$28:$T$29</c:f>
              <c:strCache>
                <c:ptCount val="2"/>
                <c:pt idx="0">
                  <c:v>#I/T</c:v>
                </c:pt>
                <c:pt idx="1">
                  <c:v>#I/T</c:v>
                </c:pt>
              </c:strCache>
            </c:strRef>
          </c:tx>
          <c:spPr>
            <a:ln w="63500"/>
          </c:spPr>
          <c:xVal>
            <c:numRef>
              <c:f>'Mange grafer'!$U$25:$U$30</c:f>
              <c:numCache>
                <c:formatCode>_(* #,##0_);_(* \(#,##0\);_(* "-"_);_(@_)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xVal>
          <c:yVal>
            <c:numRef>
              <c:f>'Mange grafer'!$X$25:$X$30</c:f>
              <c:numCache>
                <c:formatCode>_ * #,##0_ ;_ * \-#,##0_ ;_ * "-"??_ ;_ @_ 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79F6-42F7-A162-E6F3B6BB7207}"/>
            </c:ext>
          </c:extLst>
        </c:ser>
        <c:ser>
          <c:idx val="25"/>
          <c:order val="12"/>
          <c:tx>
            <c:strRef>
              <c:f>'Mange grafer'!$AA$8</c:f>
              <c:strCache>
                <c:ptCount val="1"/>
                <c:pt idx="0">
                  <c:v>Minimum værdi 15/7</c:v>
                </c:pt>
              </c:strCache>
            </c:strRef>
          </c:tx>
          <c:spPr>
            <a:ln>
              <a:solidFill>
                <a:srgbClr val="1F497D"/>
              </a:solidFill>
              <a:prstDash val="lgDash"/>
            </a:ln>
          </c:spPr>
          <c:xVal>
            <c:numRef>
              <c:f>'Mange grafer'!$AA$9:$AA$14</c:f>
              <c:numCache>
                <c:formatCode>General</c:formatCode>
                <c:ptCount val="6"/>
                <c:pt idx="0">
                  <c:v>25</c:v>
                </c:pt>
                <c:pt idx="1">
                  <c:v>32</c:v>
                </c:pt>
                <c:pt idx="2">
                  <c:v>39</c:v>
                </c:pt>
                <c:pt idx="3">
                  <c:v>46</c:v>
                </c:pt>
                <c:pt idx="4">
                  <c:v>53</c:v>
                </c:pt>
                <c:pt idx="5">
                  <c:v>60</c:v>
                </c:pt>
              </c:numCache>
            </c:numRef>
          </c:xVal>
          <c:yVal>
            <c:numRef>
              <c:f>'Mange grafer'!$AB$9:$AB$14</c:f>
              <c:numCache>
                <c:formatCode>General</c:formatCode>
                <c:ptCount val="6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  <c:pt idx="4">
                  <c:v>4000</c:v>
                </c:pt>
                <c:pt idx="5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79F6-42F7-A162-E6F3B6BB7207}"/>
            </c:ext>
          </c:extLst>
        </c:ser>
        <c:ser>
          <c:idx val="1"/>
          <c:order val="13"/>
          <c:tx>
            <c:strRef>
              <c:f>'[1]Mange grafer'!$B$8:$B$9</c:f>
              <c:strCache>
                <c:ptCount val="1"/>
              </c:strCache>
            </c:strRef>
          </c:tx>
          <c:spPr>
            <a:ln w="31750" cap="rnd">
              <a:solidFill>
                <a:srgbClr val="C0504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76200">
                <a:solidFill>
                  <a:srgbClr val="C0504D"/>
                </a:solidFill>
              </a:ln>
              <a:effectLst/>
            </c:spPr>
          </c:marker>
          <c:xVal>
            <c:numRef>
              <c:f>'[1]Mange grafer'!$C$9:$C$14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grafer'!$F$9:$F$14</c:f>
              <c:numCache>
                <c:formatCode>General</c:formatCode>
                <c:ptCount val="6"/>
                <c:pt idx="0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79F6-42F7-A162-E6F3B6BB7207}"/>
            </c:ext>
          </c:extLst>
        </c:ser>
        <c:ser>
          <c:idx val="2"/>
          <c:order val="14"/>
          <c:tx>
            <c:strRef>
              <c:f>'[1]Mange grafer'!$B$16:$B$17</c:f>
              <c:strCache>
                <c:ptCount val="1"/>
              </c:strCache>
            </c:strRef>
          </c:tx>
          <c:spPr>
            <a:ln w="31750" cap="rnd">
              <a:solidFill>
                <a:srgbClr val="9BBB5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76200">
                <a:solidFill>
                  <a:srgbClr val="9BBB59"/>
                </a:solidFill>
              </a:ln>
              <a:effectLst/>
            </c:spPr>
          </c:marker>
          <c:xVal>
            <c:numRef>
              <c:f>'[1]Mange grafer'!$C$17:$C$22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grafer'!$F$17:$F$22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79F6-42F7-A162-E6F3B6BB7207}"/>
            </c:ext>
          </c:extLst>
        </c:ser>
        <c:ser>
          <c:idx val="3"/>
          <c:order val="15"/>
          <c:tx>
            <c:strRef>
              <c:f>'[1]Mange grafer'!$B$24:$B$25</c:f>
              <c:strCache>
                <c:ptCount val="1"/>
              </c:strCache>
            </c:strRef>
          </c:tx>
          <c:spPr>
            <a:ln w="31750" cap="rnd">
              <a:solidFill>
                <a:srgbClr val="8064A2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76200">
                <a:solidFill>
                  <a:srgbClr val="8064A2">
                    <a:lumMod val="40000"/>
                    <a:lumOff val="60000"/>
                  </a:srgb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4"/>
                </a:solidFill>
                <a:ln w="76200">
                  <a:solidFill>
                    <a:srgbClr val="8064A2">
                      <a:lumMod val="60000"/>
                      <a:lumOff val="40000"/>
                    </a:srgbClr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rgbClr val="8064A2">
                    <a:lumMod val="60000"/>
                    <a:lumOff val="40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79F6-42F7-A162-E6F3B6BB7207}"/>
              </c:ext>
            </c:extLst>
          </c:dPt>
          <c:xVal>
            <c:numRef>
              <c:f>'[1]Mange grafer'!$C$25:$C$30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grafer'!$F$25:$F$30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79F6-42F7-A162-E6F3B6BB7207}"/>
            </c:ext>
          </c:extLst>
        </c:ser>
        <c:ser>
          <c:idx val="4"/>
          <c:order val="16"/>
          <c:tx>
            <c:strRef>
              <c:f>'[1]Mange grafer'!$H$8:$H$9</c:f>
              <c:strCache>
                <c:ptCount val="1"/>
                <c:pt idx="0">
                  <c:v>4000</c:v>
                </c:pt>
              </c:strCache>
            </c:strRef>
          </c:tx>
          <c:xVal>
            <c:numRef>
              <c:f>'[1]Mange grafer'!$I$9:$I$14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grafer'!$L$9:$L$14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79F6-42F7-A162-E6F3B6BB7207}"/>
            </c:ext>
          </c:extLst>
        </c:ser>
        <c:ser>
          <c:idx val="5"/>
          <c:order val="17"/>
          <c:tx>
            <c:strRef>
              <c:f>'[1]Mange grafer'!$H$16:$H$17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'[1]Mange grafer'!$I$17:$I$22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grafer'!$L$17:$L$22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79F6-42F7-A162-E6F3B6BB7207}"/>
            </c:ext>
          </c:extLst>
        </c:ser>
        <c:ser>
          <c:idx val="6"/>
          <c:order val="18"/>
          <c:tx>
            <c:strRef>
              <c:f>'[1]Mange grafer'!$H$24:$H$25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'[1]Mange grafer'!$I$25:$I$30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grafer'!$L$25:$L$30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79F6-42F7-A162-E6F3B6BB7207}"/>
            </c:ext>
          </c:extLst>
        </c:ser>
        <c:ser>
          <c:idx val="7"/>
          <c:order val="19"/>
          <c:tx>
            <c:strRef>
              <c:f>'[1]Mange grafer'!$N$8:$N$9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'[1]Mange grafer'!$O$9:$O$14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grafer'!$R$9:$R$14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79F6-42F7-A162-E6F3B6BB7207}"/>
            </c:ext>
          </c:extLst>
        </c:ser>
        <c:ser>
          <c:idx val="8"/>
          <c:order val="20"/>
          <c:tx>
            <c:strRef>
              <c:f>'[1]Mange grafer'!$N$16:$N$17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'[1]Mange grafer'!$O$17:$O$22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grafer'!$R$17:$R$22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79F6-42F7-A162-E6F3B6BB7207}"/>
            </c:ext>
          </c:extLst>
        </c:ser>
        <c:ser>
          <c:idx val="9"/>
          <c:order val="21"/>
          <c:tx>
            <c:strRef>
              <c:f>'[1]Mange grafer'!$N$24:$N$25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'[1]Mange grafer'!$O$25:$O$30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'[1]Mange grafer'!$R$25:$R$30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79F6-42F7-A162-E6F3B6BB7207}"/>
            </c:ext>
          </c:extLst>
        </c:ser>
        <c:ser>
          <c:idx val="10"/>
          <c:order val="22"/>
          <c:tx>
            <c:strRef>
              <c:f>'[1]Mange grafer'!$T$12:$T$13</c:f>
              <c:strCache>
                <c:ptCount val="1"/>
                <c:pt idx="0">
                  <c:v>#I/T #I/T</c:v>
                </c:pt>
              </c:strCache>
            </c:strRef>
          </c:tx>
          <c:spPr>
            <a:ln w="63500"/>
          </c:spPr>
          <c:xVal>
            <c:numRef>
              <c:f>'[1]Mange grafer'!$U$9:$U$14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xVal>
          <c:yVal>
            <c:numRef>
              <c:f>'[1]Mange grafer'!$X$9:$X$14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79F6-42F7-A162-E6F3B6BB7207}"/>
            </c:ext>
          </c:extLst>
        </c:ser>
        <c:ser>
          <c:idx val="11"/>
          <c:order val="23"/>
          <c:tx>
            <c:strRef>
              <c:f>'[1]Mange grafer'!$T$20:$T$21</c:f>
              <c:strCache>
                <c:ptCount val="1"/>
                <c:pt idx="0">
                  <c:v>Lavt Krævende 0</c:v>
                </c:pt>
              </c:strCache>
            </c:strRef>
          </c:tx>
          <c:spPr>
            <a:ln w="63500"/>
          </c:spPr>
          <c:xVal>
            <c:numRef>
              <c:f>'[1]Mange grafer'!$U$17:$U$22</c:f>
              <c:numCache>
                <c:formatCode>General</c:formatCode>
                <c:ptCount val="6"/>
                <c:pt idx="0">
                  <c:v>25</c:v>
                </c:pt>
                <c:pt idx="1">
                  <c:v>32</c:v>
                </c:pt>
                <c:pt idx="2">
                  <c:v>39</c:v>
                </c:pt>
                <c:pt idx="3">
                  <c:v>46</c:v>
                </c:pt>
                <c:pt idx="4">
                  <c:v>53</c:v>
                </c:pt>
                <c:pt idx="5">
                  <c:v>67</c:v>
                </c:pt>
              </c:numCache>
            </c:numRef>
          </c:xVal>
          <c:yVal>
            <c:numRef>
              <c:f>'[1]Mange grafer'!$X$17:$X$22</c:f>
              <c:numCache>
                <c:formatCode>General</c:formatCode>
                <c:ptCount val="6"/>
                <c:pt idx="0">
                  <c:v>5300</c:v>
                </c:pt>
                <c:pt idx="1">
                  <c:v>5300</c:v>
                </c:pt>
                <c:pt idx="2">
                  <c:v>4500</c:v>
                </c:pt>
                <c:pt idx="3">
                  <c:v>3250</c:v>
                </c:pt>
                <c:pt idx="4">
                  <c:v>2500</c:v>
                </c:pt>
                <c:pt idx="5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79F6-42F7-A162-E6F3B6BB7207}"/>
            </c:ext>
          </c:extLst>
        </c:ser>
        <c:ser>
          <c:idx val="12"/>
          <c:order val="24"/>
          <c:tx>
            <c:strRef>
              <c:f>'[1]Mange grafer'!$T$28:$T$29</c:f>
              <c:strCache>
                <c:ptCount val="1"/>
                <c:pt idx="0">
                  <c:v>#I/T #I/T</c:v>
                </c:pt>
              </c:strCache>
            </c:strRef>
          </c:tx>
          <c:spPr>
            <a:ln w="63500"/>
          </c:spPr>
          <c:xVal>
            <c:numRef>
              <c:f>'[1]Mange grafer'!$U$25:$U$30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xVal>
          <c:yVal>
            <c:numRef>
              <c:f>'[1]Mange grafer'!$X$25:$X$30</c:f>
              <c:numCache>
                <c:formatCode>General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79F6-42F7-A162-E6F3B6BB7207}"/>
            </c:ext>
          </c:extLst>
        </c:ser>
        <c:ser>
          <c:idx val="13"/>
          <c:order val="25"/>
          <c:tx>
            <c:strRef>
              <c:f>'[1]Mange grafer'!$AA$8</c:f>
              <c:strCache>
                <c:ptCount val="1"/>
                <c:pt idx="0">
                  <c:v>Minimum værdi 15/7</c:v>
                </c:pt>
              </c:strCache>
            </c:strRef>
          </c:tx>
          <c:spPr>
            <a:ln>
              <a:solidFill>
                <a:srgbClr val="1F497D"/>
              </a:solidFill>
              <a:prstDash val="lgDash"/>
            </a:ln>
          </c:spPr>
          <c:marker>
            <c:spPr>
              <a:solidFill>
                <a:srgbClr val="1F497D"/>
              </a:solidFill>
              <a:ln>
                <a:solidFill>
                  <a:srgbClr val="1F497D"/>
                </a:solidFill>
                <a:prstDash val="lgDash"/>
              </a:ln>
            </c:spPr>
          </c:marker>
          <c:xVal>
            <c:numRef>
              <c:f>'[1]Mange grafer'!$AA$9:$AA$14</c:f>
              <c:numCache>
                <c:formatCode>General</c:formatCode>
                <c:ptCount val="6"/>
                <c:pt idx="0">
                  <c:v>25</c:v>
                </c:pt>
                <c:pt idx="1">
                  <c:v>32</c:v>
                </c:pt>
                <c:pt idx="2">
                  <c:v>39</c:v>
                </c:pt>
                <c:pt idx="3">
                  <c:v>46</c:v>
                </c:pt>
                <c:pt idx="4">
                  <c:v>53</c:v>
                </c:pt>
                <c:pt idx="5">
                  <c:v>60</c:v>
                </c:pt>
              </c:numCache>
            </c:numRef>
          </c:xVal>
          <c:yVal>
            <c:numRef>
              <c:f>'[1]Mange grafer'!$AB$9:$AB$14</c:f>
              <c:numCache>
                <c:formatCode>General</c:formatCode>
                <c:ptCount val="6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  <c:pt idx="4">
                  <c:v>4000</c:v>
                </c:pt>
                <c:pt idx="5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79F6-42F7-A162-E6F3B6BB7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889128"/>
        <c:axId val="4554280"/>
        <c:extLst/>
      </c:scatterChart>
      <c:valAx>
        <c:axId val="467889128"/>
        <c:scaling>
          <c:orientation val="minMax"/>
          <c:max val="80"/>
          <c:min val="20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54280"/>
        <c:crosses val="autoZero"/>
        <c:crossBetween val="midCat"/>
      </c:valAx>
      <c:valAx>
        <c:axId val="4554280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788912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 horizontalDpi="-3" verticalDpi="-3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Kuras!$B$1</c:f>
              <c:strCache>
                <c:ptCount val="1"/>
                <c:pt idx="0">
                  <c:v>27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(Kuras!$B$8,Kuras!$B$11,Kuras!$B$14,Kuras!$B$17,Kuras!$B$20,Kuras!$B$23,Kuras!$B$26,Kuras!$B$29,Kuras!$B$32)</c:f>
              <c:numCache>
                <c:formatCode>_(* #,##0_);_(* \(#,##0\);_(* "-"_);_(@_)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54</c:v>
                </c:pt>
                <c:pt idx="3">
                  <c:v>61</c:v>
                </c:pt>
                <c:pt idx="4">
                  <c:v>68</c:v>
                </c:pt>
                <c:pt idx="5">
                  <c:v>75</c:v>
                </c:pt>
                <c:pt idx="6">
                  <c:v>82</c:v>
                </c:pt>
                <c:pt idx="7">
                  <c:v>89</c:v>
                </c:pt>
                <c:pt idx="8">
                  <c:v>96</c:v>
                </c:pt>
              </c:numCache>
            </c:numRef>
          </c:xVal>
          <c:yVal>
            <c:numRef>
              <c:f>(Kuras!$B$9,Kuras!$B$12,Kuras!$B$15,Kuras!$B$18,Kuras!$B$21,Kuras!$B$24,Kuras!$B$27,Kuras!$B$30,Kuras!$B$33)</c:f>
              <c:numCache>
                <c:formatCode>General</c:formatCode>
                <c:ptCount val="9"/>
                <c:pt idx="0">
                  <c:v>6200</c:v>
                </c:pt>
                <c:pt idx="1">
                  <c:v>5100</c:v>
                </c:pt>
                <c:pt idx="2">
                  <c:v>3500</c:v>
                </c:pt>
                <c:pt idx="3">
                  <c:v>2100</c:v>
                </c:pt>
                <c:pt idx="4">
                  <c:v>2300</c:v>
                </c:pt>
                <c:pt idx="5">
                  <c:v>2600</c:v>
                </c:pt>
                <c:pt idx="6">
                  <c:v>1300</c:v>
                </c:pt>
                <c:pt idx="7">
                  <c:v>740</c:v>
                </c:pt>
                <c:pt idx="8">
                  <c:v>570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73-429E-BD39-815F279E3EA9}"/>
            </c:ext>
          </c:extLst>
        </c:ser>
        <c:ser>
          <c:idx val="0"/>
          <c:order val="1"/>
          <c:tx>
            <c:strRef>
              <c:f>Kuras!$C$1</c:f>
              <c:strCache>
                <c:ptCount val="1"/>
                <c:pt idx="0">
                  <c:v>28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(Kuras!$C$8,Kuras!$C$11,Kuras!$C$14,Kuras!$C$17,Kuras!$C$20,Kuras!$C$23,Kuras!$C$26,Kuras!$C$29,Kuras!$C$32)</c:f>
              <c:numCache>
                <c:formatCode>_(* #,##0_);_(* \(#,##0\);_(* "-"_);_(@_)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54</c:v>
                </c:pt>
                <c:pt idx="3">
                  <c:v>61</c:v>
                </c:pt>
                <c:pt idx="4">
                  <c:v>68</c:v>
                </c:pt>
                <c:pt idx="5">
                  <c:v>75</c:v>
                </c:pt>
                <c:pt idx="6">
                  <c:v>82</c:v>
                </c:pt>
                <c:pt idx="7">
                  <c:v>89</c:v>
                </c:pt>
                <c:pt idx="8">
                  <c:v>96</c:v>
                </c:pt>
              </c:numCache>
            </c:numRef>
          </c:xVal>
          <c:yVal>
            <c:numRef>
              <c:f>(Kuras!$C$9,Kuras!$C$12,Kuras!$C$15,Kuras!$C$18,Kuras!$C$21,Kuras!$C$24,Kuras!$C$27,Kuras!$C$30,Kuras!$C$33)</c:f>
              <c:numCache>
                <c:formatCode>General</c:formatCode>
                <c:ptCount val="9"/>
                <c:pt idx="0">
                  <c:v>6600</c:v>
                </c:pt>
                <c:pt idx="1">
                  <c:v>4800</c:v>
                </c:pt>
                <c:pt idx="2">
                  <c:v>4200</c:v>
                </c:pt>
                <c:pt idx="3">
                  <c:v>2700</c:v>
                </c:pt>
                <c:pt idx="4">
                  <c:v>2500</c:v>
                </c:pt>
                <c:pt idx="5">
                  <c:v>2100</c:v>
                </c:pt>
                <c:pt idx="6">
                  <c:v>710</c:v>
                </c:pt>
                <c:pt idx="7">
                  <c:v>940</c:v>
                </c:pt>
                <c:pt idx="8">
                  <c:v>670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73-429E-BD39-815F279E3EA9}"/>
            </c:ext>
          </c:extLst>
        </c:ser>
        <c:ser>
          <c:idx val="2"/>
          <c:order val="2"/>
          <c:tx>
            <c:strRef>
              <c:f>Kuras!$D$1</c:f>
              <c:strCache>
                <c:ptCount val="1"/>
                <c:pt idx="0">
                  <c:v>29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(Kuras!$D$8,Kuras!$D$11,Kuras!$D$14,Kuras!$D$17,Kuras!$D$20,Kuras!$D$23,Kuras!$D$26,Kuras!$D$29,Kuras!$D$32)</c:f>
              <c:numCache>
                <c:formatCode>_(* #,##0_);_(* \(#,##0\);_(* "-"_);_(@_)</c:formatCode>
                <c:ptCount val="9"/>
                <c:pt idx="0">
                  <c:v>28</c:v>
                </c:pt>
                <c:pt idx="1">
                  <c:v>33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63</c:v>
                </c:pt>
                <c:pt idx="6">
                  <c:v>70</c:v>
                </c:pt>
                <c:pt idx="7">
                  <c:v>77</c:v>
                </c:pt>
                <c:pt idx="8">
                  <c:v>84</c:v>
                </c:pt>
              </c:numCache>
            </c:numRef>
          </c:xVal>
          <c:yVal>
            <c:numRef>
              <c:f>(Kuras!$D$9,Kuras!$D$12,Kuras!$D$15,Kuras!$D$18,Kuras!$D$21,Kuras!$D$24,Kuras!$D$27,Kuras!$D$30,Kuras!$D$33)</c:f>
              <c:numCache>
                <c:formatCode>General</c:formatCode>
                <c:ptCount val="9"/>
                <c:pt idx="0">
                  <c:v>5200</c:v>
                </c:pt>
                <c:pt idx="1">
                  <c:v>4800</c:v>
                </c:pt>
                <c:pt idx="2">
                  <c:v>3800</c:v>
                </c:pt>
                <c:pt idx="3">
                  <c:v>2800</c:v>
                </c:pt>
                <c:pt idx="4">
                  <c:v>2300</c:v>
                </c:pt>
                <c:pt idx="5">
                  <c:v>1400</c:v>
                </c:pt>
                <c:pt idx="6">
                  <c:v>890</c:v>
                </c:pt>
                <c:pt idx="7">
                  <c:v>570</c:v>
                </c:pt>
                <c:pt idx="8">
                  <c:v>840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73-429E-BD39-815F279E3EA9}"/>
            </c:ext>
          </c:extLst>
        </c:ser>
        <c:ser>
          <c:idx val="3"/>
          <c:order val="3"/>
          <c:tx>
            <c:strRef>
              <c:f>Kuras!$E$1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(Kuras!$E$8,Kuras!$E$11,Kuras!$E$14,Kuras!$E$17,Kuras!$E$20,Kuras!$E$23,Kuras!$E$26,Kuras!$E$29,Kuras!$E$32)</c:f>
              <c:numCache>
                <c:formatCode>_(* #,##0_);_(* \(#,##0\);_(* "-"_);_(@_)</c:formatCode>
                <c:ptCount val="9"/>
                <c:pt idx="0">
                  <c:v>23</c:v>
                </c:pt>
                <c:pt idx="1">
                  <c:v>28</c:v>
                </c:pt>
                <c:pt idx="2">
                  <c:v>37</c:v>
                </c:pt>
                <c:pt idx="3">
                  <c:v>44</c:v>
                </c:pt>
                <c:pt idx="4">
                  <c:v>51</c:v>
                </c:pt>
                <c:pt idx="5">
                  <c:v>58</c:v>
                </c:pt>
                <c:pt idx="6">
                  <c:v>65</c:v>
                </c:pt>
                <c:pt idx="7">
                  <c:v>72</c:v>
                </c:pt>
                <c:pt idx="8">
                  <c:v>79</c:v>
                </c:pt>
              </c:numCache>
            </c:numRef>
          </c:xVal>
          <c:yVal>
            <c:numRef>
              <c:f>(Kuras!$E$9,Kuras!$E$12,Kuras!$E$15,Kuras!$E$18,Kuras!$E$21,Kuras!$E$24,Kuras!$E$27,Kuras!$E$30,Kuras!$E$33)</c:f>
              <c:numCache>
                <c:formatCode>General</c:formatCode>
                <c:ptCount val="9"/>
                <c:pt idx="0">
                  <c:v>5900</c:v>
                </c:pt>
                <c:pt idx="1">
                  <c:v>5800</c:v>
                </c:pt>
                <c:pt idx="2">
                  <c:v>5300</c:v>
                </c:pt>
                <c:pt idx="3">
                  <c:v>5400</c:v>
                </c:pt>
                <c:pt idx="4">
                  <c:v>4300</c:v>
                </c:pt>
                <c:pt idx="5">
                  <c:v>3100</c:v>
                </c:pt>
                <c:pt idx="6">
                  <c:v>2900</c:v>
                </c:pt>
                <c:pt idx="7">
                  <c:v>1200</c:v>
                </c:pt>
                <c:pt idx="8">
                  <c:v>570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73-429E-BD39-815F279E3EA9}"/>
            </c:ext>
          </c:extLst>
        </c:ser>
        <c:ser>
          <c:idx val="4"/>
          <c:order val="4"/>
          <c:tx>
            <c:strRef>
              <c:f>Kuras!$F$1</c:f>
              <c:strCache>
                <c:ptCount val="1"/>
                <c:pt idx="0">
                  <c:v>31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(Kuras!$F$8,Kuras!$F$11,Kuras!$F$14,Kuras!$F$17,Kuras!$F$20,Kuras!$F$23,Kuras!$F$26,Kuras!$F$29,Kuras!$F$32)</c:f>
              <c:numCache>
                <c:formatCode>_(* #,##0_);_(* \(#,##0\);_(* "-"_);_(@_)</c:formatCode>
                <c:ptCount val="9"/>
                <c:pt idx="0">
                  <c:v>19</c:v>
                </c:pt>
                <c:pt idx="1">
                  <c:v>24</c:v>
                </c:pt>
                <c:pt idx="2">
                  <c:v>33</c:v>
                </c:pt>
                <c:pt idx="3">
                  <c:v>40</c:v>
                </c:pt>
                <c:pt idx="4">
                  <c:v>47</c:v>
                </c:pt>
                <c:pt idx="5">
                  <c:v>54</c:v>
                </c:pt>
                <c:pt idx="6">
                  <c:v>61</c:v>
                </c:pt>
                <c:pt idx="7">
                  <c:v>68</c:v>
                </c:pt>
                <c:pt idx="8">
                  <c:v>75</c:v>
                </c:pt>
              </c:numCache>
            </c:numRef>
          </c:xVal>
          <c:yVal>
            <c:numRef>
              <c:f>(Kuras!$F$9,Kuras!$F$12,Kuras!$F$15,Kuras!$F$18,Kuras!$F$21,Kuras!$F$24,Kuras!$F$27,Kuras!$F$30,Kuras!$F$33)</c:f>
              <c:numCache>
                <c:formatCode>General</c:formatCode>
                <c:ptCount val="9"/>
                <c:pt idx="0">
                  <c:v>5600</c:v>
                </c:pt>
                <c:pt idx="1">
                  <c:v>5400</c:v>
                </c:pt>
                <c:pt idx="2">
                  <c:v>4000</c:v>
                </c:pt>
                <c:pt idx="3">
                  <c:v>3500</c:v>
                </c:pt>
                <c:pt idx="4">
                  <c:v>3200</c:v>
                </c:pt>
                <c:pt idx="5">
                  <c:v>2800</c:v>
                </c:pt>
                <c:pt idx="6">
                  <c:v>2300</c:v>
                </c:pt>
                <c:pt idx="7">
                  <c:v>1700</c:v>
                </c:pt>
                <c:pt idx="8">
                  <c:v>1400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073-429E-BD39-815F279E3EA9}"/>
            </c:ext>
          </c:extLst>
        </c:ser>
        <c:ser>
          <c:idx val="5"/>
          <c:order val="5"/>
          <c:tx>
            <c:strRef>
              <c:f>Kuras!$G$1</c:f>
              <c:strCache>
                <c:ptCount val="1"/>
                <c:pt idx="0">
                  <c:v>57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(Kuras!$G$8,Kuras!$G$11,Kuras!$G$14,Kuras!$G$17,Kuras!$G$20)</c:f>
              <c:numCache>
                <c:formatCode>_(* #,##0_);_(* \(#,##0\);_(* "-"_);_(@_)</c:formatCode>
                <c:ptCount val="5"/>
                <c:pt idx="0">
                  <c:v>27</c:v>
                </c:pt>
                <c:pt idx="1">
                  <c:v>37</c:v>
                </c:pt>
                <c:pt idx="2">
                  <c:v>45</c:v>
                </c:pt>
                <c:pt idx="3">
                  <c:v>53</c:v>
                </c:pt>
                <c:pt idx="4">
                  <c:v>62</c:v>
                </c:pt>
              </c:numCache>
            </c:numRef>
          </c:xVal>
          <c:yVal>
            <c:numRef>
              <c:f>(Kuras!$G$9,Kuras!$G$12,Kuras!$G$15,Kuras!$G$18,Kuras!$G$21)</c:f>
              <c:numCache>
                <c:formatCode>General</c:formatCode>
                <c:ptCount val="5"/>
                <c:pt idx="0">
                  <c:v>6300</c:v>
                </c:pt>
                <c:pt idx="1">
                  <c:v>6450</c:v>
                </c:pt>
                <c:pt idx="2">
                  <c:v>5700</c:v>
                </c:pt>
                <c:pt idx="3">
                  <c:v>4850</c:v>
                </c:pt>
                <c:pt idx="4">
                  <c:v>3250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073-429E-BD39-815F279E3EA9}"/>
            </c:ext>
          </c:extLst>
        </c:ser>
        <c:ser>
          <c:idx val="6"/>
          <c:order val="6"/>
          <c:tx>
            <c:strRef>
              <c:f>Kuras!$H$1</c:f>
              <c:strCache>
                <c:ptCount val="1"/>
                <c:pt idx="0">
                  <c:v>23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(Kuras!$H$8,Kuras!$H$11,Kuras!$H$14,Kuras!$H$17,Kuras!$H$20,Kuras!$H$23)</c:f>
              <c:numCache>
                <c:formatCode>_(* #,##0_);_(* \(#,##0\);_(* "-"_);_(@_)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44</c:v>
                </c:pt>
                <c:pt idx="3">
                  <c:v>51</c:v>
                </c:pt>
                <c:pt idx="4">
                  <c:v>58</c:v>
                </c:pt>
                <c:pt idx="5">
                  <c:v>71</c:v>
                </c:pt>
              </c:numCache>
            </c:numRef>
          </c:xVal>
          <c:yVal>
            <c:numRef>
              <c:f>(Kuras!$H$9,Kuras!$H$12,Kuras!$H$15,Kuras!$H$18,Kuras!$H$21,Kuras!$H$24)</c:f>
              <c:numCache>
                <c:formatCode>General</c:formatCode>
                <c:ptCount val="6"/>
                <c:pt idx="0">
                  <c:v>5400</c:v>
                </c:pt>
                <c:pt idx="1">
                  <c:v>5500</c:v>
                </c:pt>
                <c:pt idx="2">
                  <c:v>6100</c:v>
                </c:pt>
                <c:pt idx="3">
                  <c:v>4100</c:v>
                </c:pt>
                <c:pt idx="4">
                  <c:v>2500</c:v>
                </c:pt>
                <c:pt idx="5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073-429E-BD39-815F279E3EA9}"/>
            </c:ext>
          </c:extLst>
        </c:ser>
        <c:ser>
          <c:idx val="7"/>
          <c:order val="7"/>
          <c:tx>
            <c:strRef>
              <c:f>Kuras!$I$1</c:f>
              <c:strCache>
                <c:ptCount val="1"/>
                <c:pt idx="0">
                  <c:v>24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(Kuras!$I$8,Kuras!$I$11,Kuras!$I$14,Kuras!$I$17,Kuras!$I$20,Kuras!$I$23)</c:f>
              <c:numCache>
                <c:formatCode>_(* #,##0_);_(* \(#,##0\);_(* "-"_);_(@_)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44</c:v>
                </c:pt>
                <c:pt idx="3">
                  <c:v>51</c:v>
                </c:pt>
                <c:pt idx="4">
                  <c:v>58</c:v>
                </c:pt>
                <c:pt idx="5">
                  <c:v>71</c:v>
                </c:pt>
              </c:numCache>
            </c:numRef>
          </c:xVal>
          <c:yVal>
            <c:numRef>
              <c:f>(Kuras!$I$9,Kuras!$I$12,Kuras!$I$15,Kuras!$I$18,Kuras!$I$21,Kuras!$I$24)</c:f>
              <c:numCache>
                <c:formatCode>General</c:formatCode>
                <c:ptCount val="6"/>
                <c:pt idx="0">
                  <c:v>5500</c:v>
                </c:pt>
                <c:pt idx="1">
                  <c:v>5600</c:v>
                </c:pt>
                <c:pt idx="2">
                  <c:v>5600</c:v>
                </c:pt>
                <c:pt idx="3">
                  <c:v>3900</c:v>
                </c:pt>
                <c:pt idx="4">
                  <c:v>3500</c:v>
                </c:pt>
                <c:pt idx="5">
                  <c:v>760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073-429E-BD39-815F279E3EA9}"/>
            </c:ext>
          </c:extLst>
        </c:ser>
        <c:ser>
          <c:idx val="8"/>
          <c:order val="8"/>
          <c:tx>
            <c:strRef>
              <c:f>Kuras!$J$1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(Kuras!$J$8,Kuras!$J$11,Kuras!$J$14,Kuras!$J$17,Kuras!$J$20,Kuras!$J$23)</c:f>
              <c:numCache>
                <c:formatCode>_(* #,##0_);_(* \(#,##0\);_(* "-"_);_(@_)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44</c:v>
                </c:pt>
                <c:pt idx="3">
                  <c:v>51</c:v>
                </c:pt>
                <c:pt idx="4">
                  <c:v>58</c:v>
                </c:pt>
                <c:pt idx="5">
                  <c:v>71</c:v>
                </c:pt>
              </c:numCache>
            </c:numRef>
          </c:xVal>
          <c:yVal>
            <c:numRef>
              <c:f>(Kuras!$J$9,Kuras!$J$12,Kuras!$J$15,Kuras!$J$18,Kuras!$J$21,Kuras!$J$24)</c:f>
              <c:numCache>
                <c:formatCode>General</c:formatCode>
                <c:ptCount val="6"/>
                <c:pt idx="0">
                  <c:v>6000</c:v>
                </c:pt>
                <c:pt idx="1">
                  <c:v>5600</c:v>
                </c:pt>
                <c:pt idx="2">
                  <c:v>6200</c:v>
                </c:pt>
                <c:pt idx="3">
                  <c:v>3400</c:v>
                </c:pt>
                <c:pt idx="4">
                  <c:v>3300</c:v>
                </c:pt>
                <c:pt idx="5">
                  <c:v>840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073-429E-BD39-815F279E3EA9}"/>
            </c:ext>
          </c:extLst>
        </c:ser>
        <c:ser>
          <c:idx val="9"/>
          <c:order val="9"/>
          <c:tx>
            <c:strRef>
              <c:f>Kuras!$K$1</c:f>
              <c:strCache>
                <c:ptCount val="1"/>
                <c:pt idx="0">
                  <c:v>26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(Kuras!$K$8,Kuras!$K$11,Kuras!$K$14,Kuras!$K$17,Kuras!$K$20,Kuras!$K$23)</c:f>
              <c:numCache>
                <c:formatCode>_(* #,##0_);_(* \(#,##0\);_(* "-"_);_(@_)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44</c:v>
                </c:pt>
                <c:pt idx="3">
                  <c:v>51</c:v>
                </c:pt>
                <c:pt idx="4">
                  <c:v>58</c:v>
                </c:pt>
                <c:pt idx="5">
                  <c:v>71</c:v>
                </c:pt>
              </c:numCache>
            </c:numRef>
          </c:xVal>
          <c:yVal>
            <c:numRef>
              <c:f>(Kuras!$K$9,Kuras!$K$12,Kuras!$K$15,Kuras!$K$18,Kuras!$K$21,Kuras!$K$24)</c:f>
              <c:numCache>
                <c:formatCode>General</c:formatCode>
                <c:ptCount val="6"/>
                <c:pt idx="0">
                  <c:v>6100</c:v>
                </c:pt>
                <c:pt idx="1">
                  <c:v>6100</c:v>
                </c:pt>
                <c:pt idx="2">
                  <c:v>6200</c:v>
                </c:pt>
                <c:pt idx="3">
                  <c:v>3900</c:v>
                </c:pt>
                <c:pt idx="4">
                  <c:v>4000</c:v>
                </c:pt>
                <c:pt idx="5">
                  <c:v>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073-429E-BD39-815F279E3EA9}"/>
            </c:ext>
          </c:extLst>
        </c:ser>
        <c:ser>
          <c:idx val="10"/>
          <c:order val="10"/>
          <c:tx>
            <c:strRef>
              <c:f>Kuras!$L$1</c:f>
              <c:strCache>
                <c:ptCount val="1"/>
                <c:pt idx="0">
                  <c:v>19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(Kuras!$L$8,Kuras!$L$11,Kuras!$L$14,Kuras!$L$17)</c:f>
              <c:numCache>
                <c:formatCode>_(* #,##0_);_(* \(#,##0\);_(* "-"_);_(@_)</c:formatCode>
                <c:ptCount val="4"/>
                <c:pt idx="0">
                  <c:v>23</c:v>
                </c:pt>
                <c:pt idx="1">
                  <c:v>30</c:v>
                </c:pt>
                <c:pt idx="2">
                  <c:v>37</c:v>
                </c:pt>
                <c:pt idx="3">
                  <c:v>43</c:v>
                </c:pt>
              </c:numCache>
            </c:numRef>
          </c:xVal>
          <c:yVal>
            <c:numRef>
              <c:f>(Kuras!$L$9,Kuras!$L$12,Kuras!$L$15,Kuras!$L$18)</c:f>
              <c:numCache>
                <c:formatCode>General</c:formatCode>
                <c:ptCount val="4"/>
                <c:pt idx="0">
                  <c:v>6100</c:v>
                </c:pt>
                <c:pt idx="1">
                  <c:v>5000</c:v>
                </c:pt>
                <c:pt idx="2">
                  <c:v>3000</c:v>
                </c:pt>
                <c:pt idx="3">
                  <c:v>1800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073-429E-BD39-815F279E3EA9}"/>
            </c:ext>
          </c:extLst>
        </c:ser>
        <c:ser>
          <c:idx val="11"/>
          <c:order val="11"/>
          <c:tx>
            <c:strRef>
              <c:f>Kuras!$M$1</c:f>
              <c:strCache>
                <c:ptCount val="1"/>
                <c:pt idx="0">
                  <c:v>21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(Kuras!$M$8,Kuras!$M$11,Kuras!$M$14,Kuras!$M$17)</c:f>
              <c:numCache>
                <c:formatCode>_(* #,##0_);_(* \(#,##0\);_(* "-"_);_(@_)</c:formatCode>
                <c:ptCount val="4"/>
                <c:pt idx="0">
                  <c:v>23</c:v>
                </c:pt>
                <c:pt idx="1">
                  <c:v>30</c:v>
                </c:pt>
                <c:pt idx="2">
                  <c:v>37</c:v>
                </c:pt>
                <c:pt idx="3">
                  <c:v>43</c:v>
                </c:pt>
              </c:numCache>
            </c:numRef>
          </c:xVal>
          <c:yVal>
            <c:numRef>
              <c:f>(Kuras!$M$9,Kuras!$M$12,Kuras!$M$15,Kuras!$M$18)</c:f>
              <c:numCache>
                <c:formatCode>General</c:formatCode>
                <c:ptCount val="4"/>
                <c:pt idx="0">
                  <c:v>6400</c:v>
                </c:pt>
                <c:pt idx="1">
                  <c:v>6100</c:v>
                </c:pt>
                <c:pt idx="2">
                  <c:v>6500</c:v>
                </c:pt>
                <c:pt idx="3">
                  <c:v>5700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073-429E-BD39-815F279E3EA9}"/>
            </c:ext>
          </c:extLst>
        </c:ser>
        <c:ser>
          <c:idx val="12"/>
          <c:order val="12"/>
          <c:tx>
            <c:strRef>
              <c:f>Kuras!$N$1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(Kuras!$N$8,Kuras!$N$11,Kuras!$N$14,Kuras!$N$17,Kuras!$N$20)</c:f>
              <c:numCache>
                <c:formatCode>_(* #,##0_);_(* \(#,##0\);_(* "-"_);_(@_)</c:formatCode>
                <c:ptCount val="5"/>
                <c:pt idx="0">
                  <c:v>25</c:v>
                </c:pt>
                <c:pt idx="1">
                  <c:v>32</c:v>
                </c:pt>
                <c:pt idx="2">
                  <c:v>39</c:v>
                </c:pt>
                <c:pt idx="3">
                  <c:v>47</c:v>
                </c:pt>
                <c:pt idx="4">
                  <c:v>54</c:v>
                </c:pt>
              </c:numCache>
            </c:numRef>
          </c:xVal>
          <c:yVal>
            <c:numRef>
              <c:f>(Kuras!$N$9,Kuras!$N$12,Kuras!$N$15,Kuras!$N$18,Kuras!$N$21)</c:f>
              <c:numCache>
                <c:formatCode>General</c:formatCode>
                <c:ptCount val="5"/>
                <c:pt idx="0">
                  <c:v>7300</c:v>
                </c:pt>
                <c:pt idx="1">
                  <c:v>5200</c:v>
                </c:pt>
                <c:pt idx="2">
                  <c:v>5600</c:v>
                </c:pt>
                <c:pt idx="3">
                  <c:v>5200</c:v>
                </c:pt>
                <c:pt idx="4">
                  <c:v>4100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073-429E-BD39-815F279E3EA9}"/>
            </c:ext>
          </c:extLst>
        </c:ser>
        <c:ser>
          <c:idx val="13"/>
          <c:order val="13"/>
          <c:tx>
            <c:strRef>
              <c:f>Kuras!$O$1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(Kuras!$O$8,Kuras!$O$11,Kuras!$O$14,Kuras!$O$17,Kuras!$O$20)</c:f>
              <c:numCache>
                <c:formatCode>_(* #,##0_);_(* \(#,##0\);_(* "-"_);_(@_)</c:formatCode>
                <c:ptCount val="5"/>
                <c:pt idx="0">
                  <c:v>25</c:v>
                </c:pt>
                <c:pt idx="1">
                  <c:v>32</c:v>
                </c:pt>
                <c:pt idx="2">
                  <c:v>39</c:v>
                </c:pt>
                <c:pt idx="3">
                  <c:v>47</c:v>
                </c:pt>
                <c:pt idx="4">
                  <c:v>54</c:v>
                </c:pt>
              </c:numCache>
            </c:numRef>
          </c:xVal>
          <c:yVal>
            <c:numRef>
              <c:f>(Kuras!$O$9,Kuras!$O$12,Kuras!$O$15,Kuras!$O$18,Kuras!$O$21)</c:f>
              <c:numCache>
                <c:formatCode>General</c:formatCode>
                <c:ptCount val="5"/>
                <c:pt idx="0">
                  <c:v>7200</c:v>
                </c:pt>
                <c:pt idx="1">
                  <c:v>5200</c:v>
                </c:pt>
                <c:pt idx="2">
                  <c:v>4900</c:v>
                </c:pt>
                <c:pt idx="3">
                  <c:v>4800</c:v>
                </c:pt>
                <c:pt idx="4">
                  <c:v>3900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073-429E-BD39-815F279E3EA9}"/>
            </c:ext>
          </c:extLst>
        </c:ser>
        <c:ser>
          <c:idx val="14"/>
          <c:order val="14"/>
          <c:tx>
            <c:strRef>
              <c:f>Kuras!$P$1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(Kuras!$P$8,Kuras!$P$11,Kuras!$P$14,Kuras!$P$17,Kuras!$P$20)</c:f>
              <c:numCache>
                <c:formatCode>_(* #,##0_);_(* \(#,##0\);_(* "-"_);_(@_)</c:formatCode>
                <c:ptCount val="5"/>
                <c:pt idx="0">
                  <c:v>26</c:v>
                </c:pt>
                <c:pt idx="1">
                  <c:v>33</c:v>
                </c:pt>
                <c:pt idx="2">
                  <c:v>40</c:v>
                </c:pt>
                <c:pt idx="3">
                  <c:v>48</c:v>
                </c:pt>
                <c:pt idx="4">
                  <c:v>55</c:v>
                </c:pt>
              </c:numCache>
            </c:numRef>
          </c:xVal>
          <c:yVal>
            <c:numRef>
              <c:f>(Kuras!$P$9,Kuras!$P$12,Kuras!$P$15,Kuras!$P$18,Kuras!$P$21)</c:f>
              <c:numCache>
                <c:formatCode>General</c:formatCode>
                <c:ptCount val="5"/>
                <c:pt idx="0">
                  <c:v>7250</c:v>
                </c:pt>
                <c:pt idx="1">
                  <c:v>5500</c:v>
                </c:pt>
                <c:pt idx="2">
                  <c:v>6200</c:v>
                </c:pt>
                <c:pt idx="3">
                  <c:v>6100</c:v>
                </c:pt>
                <c:pt idx="4">
                  <c:v>4500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B073-429E-BD39-815F279E3EA9}"/>
            </c:ext>
          </c:extLst>
        </c:ser>
        <c:ser>
          <c:idx val="15"/>
          <c:order val="15"/>
          <c:tx>
            <c:strRef>
              <c:f>Kuras!$Q$1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(Kuras!$Q$8,Kuras!$Q$11,Kuras!$Q$14,Kuras!$Q$17,Kuras!$Q$20)</c:f>
              <c:numCache>
                <c:formatCode>_(* #,##0_);_(* \(#,##0\);_(* "-"_);_(@_)</c:formatCode>
                <c:ptCount val="5"/>
                <c:pt idx="0">
                  <c:v>23</c:v>
                </c:pt>
                <c:pt idx="1">
                  <c:v>30</c:v>
                </c:pt>
                <c:pt idx="2">
                  <c:v>37</c:v>
                </c:pt>
                <c:pt idx="3">
                  <c:v>45</c:v>
                </c:pt>
                <c:pt idx="4">
                  <c:v>52</c:v>
                </c:pt>
              </c:numCache>
            </c:numRef>
          </c:xVal>
          <c:yVal>
            <c:numRef>
              <c:f>(Kuras!$Q$9,Kuras!$Q$12,Kuras!$Q$15,Kuras!$Q$18,Kuras!$Q$21)</c:f>
              <c:numCache>
                <c:formatCode>General</c:formatCode>
                <c:ptCount val="5"/>
                <c:pt idx="0">
                  <c:v>7050</c:v>
                </c:pt>
                <c:pt idx="1">
                  <c:v>6300</c:v>
                </c:pt>
                <c:pt idx="2">
                  <c:v>6200</c:v>
                </c:pt>
                <c:pt idx="3">
                  <c:v>6500</c:v>
                </c:pt>
                <c:pt idx="4">
                  <c:v>3900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073-429E-BD39-815F279E3EA9}"/>
            </c:ext>
          </c:extLst>
        </c:ser>
        <c:ser>
          <c:idx val="16"/>
          <c:order val="16"/>
          <c:tx>
            <c:strRef>
              <c:f>Kuras!$R$1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(Kuras!$R$8,Kuras!$R$11,Kuras!$R$14,Kuras!$R$17,Kuras!$R$20)</c:f>
              <c:numCache>
                <c:formatCode>_(* #,##0_);_(* \(#,##0\);_(* "-"_);_(@_)</c:formatCode>
                <c:ptCount val="5"/>
                <c:pt idx="0">
                  <c:v>34</c:v>
                </c:pt>
                <c:pt idx="1">
                  <c:v>41</c:v>
                </c:pt>
                <c:pt idx="2">
                  <c:v>48</c:v>
                </c:pt>
                <c:pt idx="3">
                  <c:v>55</c:v>
                </c:pt>
                <c:pt idx="4">
                  <c:v>62</c:v>
                </c:pt>
              </c:numCache>
            </c:numRef>
          </c:xVal>
          <c:yVal>
            <c:numRef>
              <c:f>(Kuras!$R$9,Kuras!$R$12,Kuras!$R$15,Kuras!$R$18,Kuras!$R$21)</c:f>
              <c:numCache>
                <c:formatCode>General</c:formatCode>
                <c:ptCount val="5"/>
                <c:pt idx="0">
                  <c:v>7950</c:v>
                </c:pt>
                <c:pt idx="1">
                  <c:v>7750</c:v>
                </c:pt>
                <c:pt idx="2">
                  <c:v>7750</c:v>
                </c:pt>
                <c:pt idx="3">
                  <c:v>4600</c:v>
                </c:pt>
                <c:pt idx="4">
                  <c:v>4800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B073-429E-BD39-815F279E3EA9}"/>
            </c:ext>
          </c:extLst>
        </c:ser>
        <c:ser>
          <c:idx val="17"/>
          <c:order val="17"/>
          <c:tx>
            <c:strRef>
              <c:f>Kuras!$S$1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(Kuras!$S$8,Kuras!$S$11,Kuras!$S$14,Kuras!$S$17,Kuras!$S$20)</c:f>
              <c:numCache>
                <c:formatCode>_(* #,##0_);_(* \(#,##0\);_(* "-"_);_(@_)</c:formatCode>
                <c:ptCount val="5"/>
                <c:pt idx="0">
                  <c:v>34</c:v>
                </c:pt>
                <c:pt idx="1">
                  <c:v>41</c:v>
                </c:pt>
                <c:pt idx="2">
                  <c:v>48</c:v>
                </c:pt>
                <c:pt idx="3">
                  <c:v>55</c:v>
                </c:pt>
                <c:pt idx="4">
                  <c:v>62</c:v>
                </c:pt>
              </c:numCache>
            </c:numRef>
          </c:xVal>
          <c:yVal>
            <c:numRef>
              <c:f>(Kuras!$S$9,Kuras!$S$12,Kuras!$S$15,Kuras!$S$18,Kuras!$S$21)</c:f>
              <c:numCache>
                <c:formatCode>General</c:formatCode>
                <c:ptCount val="5"/>
                <c:pt idx="0">
                  <c:v>5450</c:v>
                </c:pt>
                <c:pt idx="1">
                  <c:v>4950</c:v>
                </c:pt>
                <c:pt idx="2">
                  <c:v>5300</c:v>
                </c:pt>
                <c:pt idx="3">
                  <c:v>2350</c:v>
                </c:pt>
                <c:pt idx="4">
                  <c:v>1850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B073-429E-BD39-815F279E3EA9}"/>
            </c:ext>
          </c:extLst>
        </c:ser>
        <c:ser>
          <c:idx val="18"/>
          <c:order val="18"/>
          <c:tx>
            <c:strRef>
              <c:f>Kuras!$T$1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(Kuras!$T$8,Kuras!$T$11,Kuras!$T$14,Kuras!$T$17,Kuras!$T$20)</c:f>
              <c:numCache>
                <c:formatCode>_(* #,##0_);_(* \(#,##0\);_(* "-"_);_(@_)</c:formatCode>
                <c:ptCount val="5"/>
                <c:pt idx="0">
                  <c:v>27</c:v>
                </c:pt>
                <c:pt idx="1">
                  <c:v>34</c:v>
                </c:pt>
                <c:pt idx="2">
                  <c:v>41</c:v>
                </c:pt>
                <c:pt idx="3">
                  <c:v>48</c:v>
                </c:pt>
                <c:pt idx="4">
                  <c:v>55</c:v>
                </c:pt>
              </c:numCache>
            </c:numRef>
          </c:xVal>
          <c:yVal>
            <c:numRef>
              <c:f>(Kuras!$T$9,Kuras!$T$12,Kuras!$T$15,Kuras!$T$18,Kuras!$T$21)</c:f>
              <c:numCache>
                <c:formatCode>General</c:formatCode>
                <c:ptCount val="5"/>
                <c:pt idx="0">
                  <c:v>7700</c:v>
                </c:pt>
                <c:pt idx="1">
                  <c:v>7050</c:v>
                </c:pt>
                <c:pt idx="2">
                  <c:v>6250</c:v>
                </c:pt>
                <c:pt idx="3">
                  <c:v>4000</c:v>
                </c:pt>
                <c:pt idx="4">
                  <c:v>1800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B073-429E-BD39-815F279E3EA9}"/>
            </c:ext>
          </c:extLst>
        </c:ser>
        <c:ser>
          <c:idx val="19"/>
          <c:order val="19"/>
          <c:tx>
            <c:strRef>
              <c:f>Kuras!$U$1</c:f>
              <c:strCache>
                <c:ptCount val="1"/>
                <c:pt idx="0">
                  <c:v>12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(Kuras!$U$8,Kuras!$U$11,Kuras!$U$14)</c:f>
              <c:numCache>
                <c:formatCode>_(* #,##0_);_(* \(#,##0\);_(* "-"_);_(@_)</c:formatCode>
                <c:ptCount val="3"/>
                <c:pt idx="0">
                  <c:v>34</c:v>
                </c:pt>
                <c:pt idx="1">
                  <c:v>41</c:v>
                </c:pt>
                <c:pt idx="2">
                  <c:v>48</c:v>
                </c:pt>
              </c:numCache>
            </c:numRef>
          </c:xVal>
          <c:yVal>
            <c:numRef>
              <c:f>(Kuras!$U$9,Kuras!$U$12,Kuras!$U$15,Kuras!$U$18,Kuras!$U$21)</c:f>
              <c:numCache>
                <c:formatCode>General</c:formatCode>
                <c:ptCount val="5"/>
                <c:pt idx="0">
                  <c:v>7300</c:v>
                </c:pt>
                <c:pt idx="1">
                  <c:v>6750</c:v>
                </c:pt>
                <c:pt idx="2">
                  <c:v>4200</c:v>
                </c:pt>
                <c:pt idx="3">
                  <c:v>2000</c:v>
                </c:pt>
                <c:pt idx="4">
                  <c:v>2300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B073-429E-BD39-815F279E3EA9}"/>
            </c:ext>
          </c:extLst>
        </c:ser>
        <c:ser>
          <c:idx val="20"/>
          <c:order val="20"/>
          <c:tx>
            <c:strRef>
              <c:f>Kuras!$V$1</c:f>
              <c:strCache>
                <c:ptCount val="1"/>
                <c:pt idx="0">
                  <c:v>13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(Kuras!$V$8,Kuras!$V$11,Kuras!$V$14,Kuras!$V$17,Kuras!$V$20)</c:f>
              <c:numCache>
                <c:formatCode>_(* #,##0_);_(* \(#,##0\);_(* "-"_);_(@_)</c:formatCode>
                <c:ptCount val="5"/>
                <c:pt idx="0">
                  <c:v>34</c:v>
                </c:pt>
                <c:pt idx="1">
                  <c:v>41</c:v>
                </c:pt>
                <c:pt idx="2">
                  <c:v>48</c:v>
                </c:pt>
                <c:pt idx="3">
                  <c:v>55</c:v>
                </c:pt>
                <c:pt idx="4">
                  <c:v>62</c:v>
                </c:pt>
              </c:numCache>
            </c:numRef>
          </c:xVal>
          <c:yVal>
            <c:numRef>
              <c:f>(Kuras!$V$9,Kuras!$V$12,Kuras!$V$15,Kuras!$V$18,Kuras!$V$21)</c:f>
              <c:numCache>
                <c:formatCode>General</c:formatCode>
                <c:ptCount val="5"/>
                <c:pt idx="0">
                  <c:v>7250</c:v>
                </c:pt>
                <c:pt idx="1">
                  <c:v>7050</c:v>
                </c:pt>
                <c:pt idx="2">
                  <c:v>8800</c:v>
                </c:pt>
                <c:pt idx="3">
                  <c:v>2200</c:v>
                </c:pt>
                <c:pt idx="4">
                  <c:v>1400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B073-429E-BD39-815F279E3EA9}"/>
            </c:ext>
          </c:extLst>
        </c:ser>
        <c:ser>
          <c:idx val="21"/>
          <c:order val="21"/>
          <c:tx>
            <c:strRef>
              <c:f>Kuras!$W$1</c:f>
              <c:strCache>
                <c:ptCount val="1"/>
                <c:pt idx="0">
                  <c:v>16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(Kuras!$W$8,Kuras!$W$11,Kuras!$W$14,Kuras!$W$17)</c:f>
              <c:numCache>
                <c:formatCode>_(* #,##0_);_(* \(#,##0\);_(* "-"_);_(@_)</c:formatCode>
                <c:ptCount val="4"/>
                <c:pt idx="0">
                  <c:v>43</c:v>
                </c:pt>
                <c:pt idx="1">
                  <c:v>51</c:v>
                </c:pt>
                <c:pt idx="2">
                  <c:v>58</c:v>
                </c:pt>
                <c:pt idx="3">
                  <c:v>72</c:v>
                </c:pt>
              </c:numCache>
            </c:numRef>
          </c:xVal>
          <c:yVal>
            <c:numRef>
              <c:f>(Kuras!$W$9,Kuras!$W$12,Kuras!$W$15,Kuras!$W$18)</c:f>
              <c:numCache>
                <c:formatCode>General</c:formatCode>
                <c:ptCount val="4"/>
                <c:pt idx="0">
                  <c:v>5100</c:v>
                </c:pt>
                <c:pt idx="1">
                  <c:v>5200</c:v>
                </c:pt>
                <c:pt idx="2">
                  <c:v>5500</c:v>
                </c:pt>
                <c:pt idx="3">
                  <c:v>3400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B073-429E-BD39-815F279E3EA9}"/>
            </c:ext>
          </c:extLst>
        </c:ser>
        <c:ser>
          <c:idx val="22"/>
          <c:order val="22"/>
          <c:tx>
            <c:strRef>
              <c:f>Kuras!$X$1</c:f>
              <c:strCache>
                <c:ptCount val="1"/>
                <c:pt idx="0">
                  <c:v>18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(Kuras!$X$8,Kuras!$X$11,Kuras!$X$14,Kuras!$X$17)</c:f>
              <c:numCache>
                <c:formatCode>_(* #,##0_);_(* \(#,##0\);_(* "-"_);_(@_)</c:formatCode>
                <c:ptCount val="4"/>
                <c:pt idx="0">
                  <c:v>43</c:v>
                </c:pt>
                <c:pt idx="1">
                  <c:v>51</c:v>
                </c:pt>
                <c:pt idx="2">
                  <c:v>58</c:v>
                </c:pt>
                <c:pt idx="3">
                  <c:v>72</c:v>
                </c:pt>
              </c:numCache>
            </c:numRef>
          </c:xVal>
          <c:yVal>
            <c:numRef>
              <c:f>(Kuras!$X$9,Kuras!$X$12,Kuras!$X$15,Kuras!$X$18)</c:f>
              <c:numCache>
                <c:formatCode>General</c:formatCode>
                <c:ptCount val="4"/>
                <c:pt idx="0">
                  <c:v>3800</c:v>
                </c:pt>
                <c:pt idx="1">
                  <c:v>4100</c:v>
                </c:pt>
                <c:pt idx="2">
                  <c:v>4200</c:v>
                </c:pt>
                <c:pt idx="3">
                  <c:v>1600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B073-429E-BD39-815F279E3EA9}"/>
            </c:ext>
          </c:extLst>
        </c:ser>
        <c:ser>
          <c:idx val="23"/>
          <c:order val="23"/>
          <c:tx>
            <c:strRef>
              <c:f>Kuras!$AA$1</c:f>
              <c:strCache>
                <c:ptCount val="1"/>
                <c:pt idx="0">
                  <c:v>101</c:v>
                </c:pt>
              </c:strCache>
            </c:strRef>
          </c:tx>
          <c:spPr>
            <a:ln w="920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Kuras!$AB$2:$AB$7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Kuras!$AC$2:$AC$7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B073-429E-BD39-815F279E3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039760"/>
        <c:axId val="444040152"/>
      </c:scatterChart>
      <c:valAx>
        <c:axId val="444039760"/>
        <c:scaling>
          <c:orientation val="minMax"/>
          <c:max val="10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Dage efter fremspiring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(* #,##0_);_(* \(#,##0\);_(* &quot;-&quot;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4040152"/>
        <c:crosses val="autoZero"/>
        <c:crossBetween val="midCat"/>
      </c:valAx>
      <c:valAx>
        <c:axId val="444040152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PPM N indhold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4039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675963685837869"/>
          <c:y val="6.0462071035955502E-2"/>
          <c:w val="7.5272236484797139E-2"/>
          <c:h val="0.879075662603724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1" workbookViewId="0" zoomToFit="1"/>
  </sheetViews>
  <pageMargins left="0.7" right="0.7" top="0.75" bottom="0.75" header="0.3" footer="0.3"/>
  <pageSetup paperSize="9" orientation="landscape" horizontalDpi="4294967293" verticalDpi="4294967293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161925</xdr:rowOff>
    </xdr:from>
    <xdr:to>
      <xdr:col>26</xdr:col>
      <xdr:colOff>200025</xdr:colOff>
      <xdr:row>61</xdr:row>
      <xdr:rowOff>123825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0.51509</cdr:x>
      <cdr:y>0.06655</cdr:y>
    </cdr:from>
    <cdr:to>
      <cdr:x>0.58636</cdr:x>
      <cdr:y>0.23921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542CC08A-C7F9-422F-984D-EBE079CA934B}"/>
            </a:ext>
          </a:extLst>
        </cdr:cNvPr>
        <cdr:cNvSpPr txBox="1"/>
      </cdr:nvSpPr>
      <cdr:spPr>
        <a:xfrm xmlns:a="http://schemas.openxmlformats.org/drawingml/2006/main">
          <a:off x="7060034" y="352451"/>
          <a:ext cx="976861" cy="914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a-DK" sz="1800"/>
        </a:p>
      </cdr:txBody>
    </cdr:sp>
  </cdr:relSizeAnchor>
  <cdr:relSizeAnchor xmlns:cdr="http://schemas.openxmlformats.org/drawingml/2006/chartDrawing">
    <cdr:from>
      <cdr:x>0.91365</cdr:x>
      <cdr:y>0</cdr:y>
    </cdr:from>
    <cdr:to>
      <cdr:x>0.9845</cdr:x>
      <cdr:y>0.17266</cdr:y>
    </cdr:to>
    <cdr:sp macro="" textlink="">
      <cdr:nvSpPr>
        <cdr:cNvPr id="3" name="Tekstfelt 2">
          <a:extLst xmlns:a="http://schemas.openxmlformats.org/drawingml/2006/main">
            <a:ext uri="{FF2B5EF4-FFF2-40B4-BE49-F238E27FC236}">
              <a16:creationId xmlns:a16="http://schemas.microsoft.com/office/drawing/2014/main" id="{6C8E8543-E91B-4C42-B3FB-FC3DA4237E46}"/>
            </a:ext>
          </a:extLst>
        </cdr:cNvPr>
        <cdr:cNvSpPr txBox="1"/>
      </cdr:nvSpPr>
      <cdr:spPr>
        <a:xfrm xmlns:a="http://schemas.openxmlformats.org/drawingml/2006/main">
          <a:off x="11791950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a-DK" sz="1100"/>
        </a:p>
      </cdr:txBody>
    </cdr:sp>
  </cdr:relSizeAnchor>
  <cdr:relSizeAnchor xmlns:cdr="http://schemas.openxmlformats.org/drawingml/2006/chartDrawing">
    <cdr:from>
      <cdr:x>0.04844</cdr:x>
      <cdr:y>0.95324</cdr:y>
    </cdr:from>
    <cdr:to>
      <cdr:x>0.26082</cdr:x>
      <cdr:y>1</cdr:y>
    </cdr:to>
    <cdr:sp macro="" textlink="">
      <cdr:nvSpPr>
        <cdr:cNvPr id="4" name="Tekstfelt 1">
          <a:extLst xmlns:a="http://schemas.openxmlformats.org/drawingml/2006/main">
            <a:ext uri="{FF2B5EF4-FFF2-40B4-BE49-F238E27FC236}">
              <a16:creationId xmlns:a16="http://schemas.microsoft.com/office/drawing/2014/main" id="{20CA1C4D-F52F-48B1-BF85-69F448596A9E}"/>
            </a:ext>
          </a:extLst>
        </cdr:cNvPr>
        <cdr:cNvSpPr txBox="1"/>
      </cdr:nvSpPr>
      <cdr:spPr>
        <a:xfrm xmlns:a="http://schemas.openxmlformats.org/drawingml/2006/main">
          <a:off x="536575" y="5048250"/>
          <a:ext cx="2352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/>
            <a:t>dage efter 90-100% fremspiring</a:t>
          </a:r>
        </a:p>
        <a:p xmlns:a="http://schemas.openxmlformats.org/drawingml/2006/main">
          <a:endParaRPr lang="da-DK" sz="1100"/>
        </a:p>
      </cdr:txBody>
    </cdr:sp>
  </cdr:relSizeAnchor>
  <cdr:relSizeAnchor xmlns:cdr="http://schemas.openxmlformats.org/drawingml/2006/chartDrawing">
    <cdr:from>
      <cdr:x>0.51509</cdr:x>
      <cdr:y>0.06655</cdr:y>
    </cdr:from>
    <cdr:to>
      <cdr:x>0.58636</cdr:x>
      <cdr:y>0.23921</cdr:y>
    </cdr:to>
    <cdr:sp macro="" textlink="">
      <cdr:nvSpPr>
        <cdr:cNvPr id="12" name="Tekstfelt 1">
          <a:extLst xmlns:a="http://schemas.openxmlformats.org/drawingml/2006/main">
            <a:ext uri="{FF2B5EF4-FFF2-40B4-BE49-F238E27FC236}">
              <a16:creationId xmlns:a16="http://schemas.microsoft.com/office/drawing/2014/main" id="{542CC08A-C7F9-422F-984D-EBE079CA934B}"/>
            </a:ext>
          </a:extLst>
        </cdr:cNvPr>
        <cdr:cNvSpPr txBox="1"/>
      </cdr:nvSpPr>
      <cdr:spPr>
        <a:xfrm xmlns:a="http://schemas.openxmlformats.org/drawingml/2006/main">
          <a:off x="7060034" y="352451"/>
          <a:ext cx="976861" cy="914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a-DK" sz="1800"/>
        </a:p>
      </cdr:txBody>
    </cdr:sp>
  </cdr:relSizeAnchor>
  <cdr:relSizeAnchor xmlns:cdr="http://schemas.openxmlformats.org/drawingml/2006/chartDrawing">
    <cdr:from>
      <cdr:x>0.91365</cdr:x>
      <cdr:y>0</cdr:y>
    </cdr:from>
    <cdr:to>
      <cdr:x>0.9845</cdr:x>
      <cdr:y>0.17266</cdr:y>
    </cdr:to>
    <cdr:sp macro="" textlink="">
      <cdr:nvSpPr>
        <cdr:cNvPr id="13" name="Tekstfelt 2">
          <a:extLst xmlns:a="http://schemas.openxmlformats.org/drawingml/2006/main">
            <a:ext uri="{FF2B5EF4-FFF2-40B4-BE49-F238E27FC236}">
              <a16:creationId xmlns:a16="http://schemas.microsoft.com/office/drawing/2014/main" id="{6C8E8543-E91B-4C42-B3FB-FC3DA4237E46}"/>
            </a:ext>
          </a:extLst>
        </cdr:cNvPr>
        <cdr:cNvSpPr txBox="1"/>
      </cdr:nvSpPr>
      <cdr:spPr>
        <a:xfrm xmlns:a="http://schemas.openxmlformats.org/drawingml/2006/main">
          <a:off x="11791950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a-DK" sz="1100"/>
        </a:p>
      </cdr:txBody>
    </cdr:sp>
  </cdr:relSizeAnchor>
  <cdr:relSizeAnchor xmlns:cdr="http://schemas.openxmlformats.org/drawingml/2006/chartDrawing">
    <cdr:from>
      <cdr:x>0.47377</cdr:x>
      <cdr:y>0.47842</cdr:y>
    </cdr:from>
    <cdr:to>
      <cdr:x>0.55632</cdr:x>
      <cdr:y>0.65108</cdr:y>
    </cdr:to>
    <cdr:sp macro="" textlink="">
      <cdr:nvSpPr>
        <cdr:cNvPr id="14" name="Tekstfelt 3">
          <a:extLst xmlns:a="http://schemas.openxmlformats.org/drawingml/2006/main">
            <a:ext uri="{FF2B5EF4-FFF2-40B4-BE49-F238E27FC236}">
              <a16:creationId xmlns:a16="http://schemas.microsoft.com/office/drawing/2014/main" id="{6F8E1BB8-86CA-429A-8AE9-C9A9579BBDC1}"/>
            </a:ext>
          </a:extLst>
        </cdr:cNvPr>
        <cdr:cNvSpPr txBox="1"/>
      </cdr:nvSpPr>
      <cdr:spPr>
        <a:xfrm xmlns:a="http://schemas.openxmlformats.org/drawingml/2006/main">
          <a:off x="5248275" y="2533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a-DK" sz="1100"/>
            <a:t>min. indhold den 15/7</a:t>
          </a:r>
        </a:p>
      </cdr:txBody>
    </cdr:sp>
  </cdr:relSizeAnchor>
  <cdr:relSizeAnchor xmlns:cdr="http://schemas.openxmlformats.org/drawingml/2006/chartDrawing">
    <cdr:from>
      <cdr:x>0.00172</cdr:x>
      <cdr:y>0.3777</cdr:y>
    </cdr:from>
    <cdr:to>
      <cdr:x>0.02666</cdr:x>
      <cdr:y>0.92626</cdr:y>
    </cdr:to>
    <cdr:sp macro="" textlink="">
      <cdr:nvSpPr>
        <cdr:cNvPr id="16" name="Tekstfelt 5">
          <a:extLst xmlns:a="http://schemas.openxmlformats.org/drawingml/2006/main">
            <a:ext uri="{FF2B5EF4-FFF2-40B4-BE49-F238E27FC236}">
              <a16:creationId xmlns:a16="http://schemas.microsoft.com/office/drawing/2014/main" id="{1CC18F32-1031-4B65-AE5A-6A113C966EFF}"/>
            </a:ext>
          </a:extLst>
        </cdr:cNvPr>
        <cdr:cNvSpPr txBox="1"/>
      </cdr:nvSpPr>
      <cdr:spPr>
        <a:xfrm xmlns:a="http://schemas.openxmlformats.org/drawingml/2006/main">
          <a:off x="19050" y="2000250"/>
          <a:ext cx="276225" cy="2905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wordArtVert" wrap="none" rtlCol="0"/>
        <a:lstStyle xmlns:a="http://schemas.openxmlformats.org/drawingml/2006/main"/>
        <a:p xmlns:a="http://schemas.openxmlformats.org/drawingml/2006/main">
          <a:r>
            <a:rPr lang="da-DK" sz="1100">
              <a:solidFill>
                <a:srgbClr val="FF0000"/>
              </a:solidFill>
            </a:rPr>
            <a:t>nitrat måling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074" cy="607978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jece%20graf%20Avler%20udgav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ge grafer"/>
      <sheetName val="Diagram1"/>
      <sheetName val="Kuras"/>
      <sheetName val="Standart graffer"/>
    </sheetNames>
    <sheetDataSet>
      <sheetData sheetId="0">
        <row r="8">
          <cell r="AA8" t="str">
            <v>Minimum værdi 15/7</v>
          </cell>
        </row>
        <row r="9">
          <cell r="C9" t="e">
            <v>#VALUE!</v>
          </cell>
          <cell r="F9">
            <v>4000</v>
          </cell>
          <cell r="I9">
            <v>0</v>
          </cell>
          <cell r="O9">
            <v>0</v>
          </cell>
          <cell r="U9" t="e">
            <v>#N/A</v>
          </cell>
          <cell r="X9" t="e">
            <v>#N/A</v>
          </cell>
          <cell r="AA9">
            <v>25</v>
          </cell>
          <cell r="AB9">
            <v>4000</v>
          </cell>
        </row>
        <row r="10">
          <cell r="C10" t="e">
            <v>#VALUE!</v>
          </cell>
          <cell r="I10">
            <v>0</v>
          </cell>
          <cell r="O10">
            <v>0</v>
          </cell>
          <cell r="U10" t="e">
            <v>#N/A</v>
          </cell>
          <cell r="X10" t="e">
            <v>#N/A</v>
          </cell>
          <cell r="AA10">
            <v>32</v>
          </cell>
          <cell r="AB10">
            <v>4000</v>
          </cell>
        </row>
        <row r="11">
          <cell r="C11" t="e">
            <v>#VALUE!</v>
          </cell>
          <cell r="I11">
            <v>0</v>
          </cell>
          <cell r="O11">
            <v>0</v>
          </cell>
          <cell r="U11" t="e">
            <v>#N/A</v>
          </cell>
          <cell r="X11" t="e">
            <v>#N/A</v>
          </cell>
          <cell r="AA11">
            <v>39</v>
          </cell>
          <cell r="AB11">
            <v>4000</v>
          </cell>
        </row>
        <row r="12">
          <cell r="C12" t="e">
            <v>#VALUE!</v>
          </cell>
          <cell r="I12">
            <v>0</v>
          </cell>
          <cell r="O12">
            <v>0</v>
          </cell>
          <cell r="T12" t="e">
            <v>#N/A</v>
          </cell>
          <cell r="U12" t="e">
            <v>#N/A</v>
          </cell>
          <cell r="X12" t="e">
            <v>#N/A</v>
          </cell>
          <cell r="AA12">
            <v>46</v>
          </cell>
          <cell r="AB12">
            <v>4000</v>
          </cell>
        </row>
        <row r="13">
          <cell r="C13" t="e">
            <v>#VALUE!</v>
          </cell>
          <cell r="I13">
            <v>0</v>
          </cell>
          <cell r="O13">
            <v>0</v>
          </cell>
          <cell r="T13" t="e">
            <v>#N/A</v>
          </cell>
          <cell r="U13" t="e">
            <v>#N/A</v>
          </cell>
          <cell r="X13" t="e">
            <v>#N/A</v>
          </cell>
          <cell r="AA13">
            <v>53</v>
          </cell>
          <cell r="AB13">
            <v>4000</v>
          </cell>
        </row>
        <row r="14">
          <cell r="C14" t="e">
            <v>#VALUE!</v>
          </cell>
          <cell r="I14">
            <v>0</v>
          </cell>
          <cell r="O14">
            <v>0</v>
          </cell>
          <cell r="U14" t="e">
            <v>#N/A</v>
          </cell>
          <cell r="X14" t="e">
            <v>#N/A</v>
          </cell>
          <cell r="AA14">
            <v>60</v>
          </cell>
          <cell r="AB14">
            <v>4000</v>
          </cell>
        </row>
        <row r="17">
          <cell r="C17">
            <v>0</v>
          </cell>
          <cell r="I17">
            <v>0</v>
          </cell>
          <cell r="O17">
            <v>0</v>
          </cell>
          <cell r="U17">
            <v>25</v>
          </cell>
          <cell r="X17">
            <v>5300</v>
          </cell>
        </row>
        <row r="18">
          <cell r="C18">
            <v>0</v>
          </cell>
          <cell r="I18">
            <v>0</v>
          </cell>
          <cell r="O18">
            <v>0</v>
          </cell>
          <cell r="U18">
            <v>32</v>
          </cell>
          <cell r="X18">
            <v>5300</v>
          </cell>
        </row>
        <row r="19">
          <cell r="C19">
            <v>0</v>
          </cell>
          <cell r="I19">
            <v>0</v>
          </cell>
          <cell r="O19">
            <v>0</v>
          </cell>
          <cell r="U19">
            <v>39</v>
          </cell>
          <cell r="X19">
            <v>4500</v>
          </cell>
        </row>
        <row r="20">
          <cell r="C20">
            <v>0</v>
          </cell>
          <cell r="I20">
            <v>0</v>
          </cell>
          <cell r="O20">
            <v>0</v>
          </cell>
          <cell r="T20" t="str">
            <v>Lavt Krævende</v>
          </cell>
          <cell r="U20">
            <v>46</v>
          </cell>
          <cell r="X20">
            <v>3250</v>
          </cell>
        </row>
        <row r="21">
          <cell r="C21">
            <v>0</v>
          </cell>
          <cell r="I21">
            <v>0</v>
          </cell>
          <cell r="O21">
            <v>0</v>
          </cell>
          <cell r="T21">
            <v>0</v>
          </cell>
          <cell r="U21">
            <v>53</v>
          </cell>
          <cell r="X21">
            <v>2500</v>
          </cell>
        </row>
        <row r="22">
          <cell r="C22">
            <v>0</v>
          </cell>
          <cell r="I22">
            <v>0</v>
          </cell>
          <cell r="O22">
            <v>0</v>
          </cell>
          <cell r="U22">
            <v>67</v>
          </cell>
          <cell r="X22">
            <v>1000</v>
          </cell>
        </row>
        <row r="25">
          <cell r="C25">
            <v>0</v>
          </cell>
          <cell r="I25">
            <v>0</v>
          </cell>
          <cell r="O25">
            <v>0</v>
          </cell>
          <cell r="U25" t="e">
            <v>#N/A</v>
          </cell>
          <cell r="X25" t="e">
            <v>#N/A</v>
          </cell>
        </row>
        <row r="26">
          <cell r="C26">
            <v>0</v>
          </cell>
          <cell r="I26">
            <v>0</v>
          </cell>
          <cell r="O26">
            <v>0</v>
          </cell>
          <cell r="U26" t="e">
            <v>#N/A</v>
          </cell>
          <cell r="X26" t="e">
            <v>#N/A</v>
          </cell>
        </row>
        <row r="27">
          <cell r="C27">
            <v>0</v>
          </cell>
          <cell r="I27">
            <v>0</v>
          </cell>
          <cell r="O27">
            <v>0</v>
          </cell>
          <cell r="U27" t="e">
            <v>#N/A</v>
          </cell>
          <cell r="X27" t="e">
            <v>#N/A</v>
          </cell>
        </row>
        <row r="28">
          <cell r="C28">
            <v>0</v>
          </cell>
          <cell r="I28">
            <v>0</v>
          </cell>
          <cell r="O28">
            <v>0</v>
          </cell>
          <cell r="T28" t="e">
            <v>#N/A</v>
          </cell>
          <cell r="U28" t="e">
            <v>#N/A</v>
          </cell>
          <cell r="X28" t="e">
            <v>#N/A</v>
          </cell>
        </row>
        <row r="29">
          <cell r="C29">
            <v>0</v>
          </cell>
          <cell r="I29">
            <v>0</v>
          </cell>
          <cell r="O29">
            <v>0</v>
          </cell>
          <cell r="T29" t="e">
            <v>#N/A</v>
          </cell>
          <cell r="U29" t="e">
            <v>#N/A</v>
          </cell>
          <cell r="X29" t="e">
            <v>#N/A</v>
          </cell>
        </row>
        <row r="30">
          <cell r="C30">
            <v>0</v>
          </cell>
          <cell r="I30">
            <v>0</v>
          </cell>
          <cell r="O30">
            <v>0</v>
          </cell>
          <cell r="U30" t="e">
            <v>#N/A</v>
          </cell>
          <cell r="X30" t="e">
            <v>#N/A</v>
          </cell>
        </row>
      </sheetData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4"/>
  <sheetViews>
    <sheetView tabSelected="1" topLeftCell="A9" workbookViewId="0">
      <selection activeCell="B14" sqref="B14"/>
    </sheetView>
  </sheetViews>
  <sheetFormatPr defaultRowHeight="15" x14ac:dyDescent="0.25"/>
  <cols>
    <col min="1" max="1" width="12.140625" style="43" bestFit="1" customWidth="1"/>
    <col min="2" max="2" width="11.28515625" style="43" customWidth="1"/>
    <col min="3" max="3" width="7.140625" style="43" hidden="1" customWidth="1"/>
    <col min="4" max="4" width="7.140625" style="43" customWidth="1"/>
    <col min="5" max="5" width="11.42578125" style="43" customWidth="1"/>
    <col min="6" max="6" width="9.85546875" style="43" customWidth="1"/>
    <col min="7" max="8" width="11.28515625" style="43" customWidth="1"/>
    <col min="9" max="9" width="10" style="43" hidden="1" customWidth="1"/>
    <col min="10" max="10" width="7.85546875" style="43" customWidth="1"/>
    <col min="11" max="11" width="10.42578125" style="43" customWidth="1"/>
    <col min="12" max="12" width="8.85546875" style="43" bestFit="1" customWidth="1"/>
    <col min="13" max="13" width="13" style="43" customWidth="1"/>
    <col min="14" max="14" width="11.140625" style="43" customWidth="1"/>
    <col min="15" max="15" width="13.28515625" style="43" hidden="1" customWidth="1"/>
    <col min="16" max="16" width="7.85546875" style="43" customWidth="1"/>
    <col min="17" max="17" width="10.42578125" style="43" customWidth="1"/>
    <col min="18" max="18" width="11" style="43" customWidth="1"/>
    <col min="19" max="19" width="12.140625" style="43" hidden="1" customWidth="1"/>
    <col min="20" max="20" width="11" style="43" hidden="1" customWidth="1"/>
    <col min="21" max="21" width="5.42578125" style="43" hidden="1" customWidth="1"/>
    <col min="22" max="22" width="10.42578125" style="43" hidden="1" customWidth="1"/>
    <col min="23" max="23" width="14.42578125" style="43" hidden="1" customWidth="1"/>
    <col min="24" max="25" width="12.5703125" style="43" hidden="1" customWidth="1"/>
  </cols>
  <sheetData>
    <row r="1" spans="1:29" s="43" customFormat="1" ht="15" hidden="1" customHeight="1" x14ac:dyDescent="0.25">
      <c r="E1" s="43" t="s">
        <v>39</v>
      </c>
      <c r="F1" s="43" t="s">
        <v>40</v>
      </c>
    </row>
    <row r="2" spans="1:29" s="43" customFormat="1" ht="15" hidden="1" customHeight="1" x14ac:dyDescent="0.25">
      <c r="B2" s="43" t="s">
        <v>38</v>
      </c>
      <c r="C2" s="45">
        <v>301</v>
      </c>
      <c r="D2" s="45"/>
      <c r="E2" s="43">
        <v>101</v>
      </c>
      <c r="F2" s="43">
        <v>201</v>
      </c>
      <c r="G2" s="43">
        <v>301</v>
      </c>
    </row>
    <row r="3" spans="1:29" s="43" customFormat="1" x14ac:dyDescent="0.25">
      <c r="C3" s="45"/>
      <c r="D3" s="46"/>
      <c r="H3" s="10" t="s">
        <v>55</v>
      </c>
      <c r="I3" s="12"/>
      <c r="J3" s="12" t="s">
        <v>57</v>
      </c>
      <c r="K3" s="12"/>
      <c r="L3" s="95"/>
    </row>
    <row r="4" spans="1:29" s="43" customFormat="1" x14ac:dyDescent="0.25">
      <c r="B4" s="61" t="s">
        <v>45</v>
      </c>
      <c r="C4" s="45"/>
      <c r="D4" s="98" t="s">
        <v>48</v>
      </c>
      <c r="E4" s="98"/>
      <c r="F4" s="98"/>
      <c r="H4" s="14" t="s">
        <v>55</v>
      </c>
      <c r="I4" s="9"/>
      <c r="J4" s="9" t="s">
        <v>54</v>
      </c>
      <c r="K4" s="9"/>
      <c r="L4" s="96">
        <v>302</v>
      </c>
    </row>
    <row r="5" spans="1:29" s="43" customFormat="1" ht="15.75" thickBot="1" x14ac:dyDescent="0.3">
      <c r="B5" s="61" t="s">
        <v>46</v>
      </c>
      <c r="C5" s="46"/>
      <c r="D5" s="99">
        <v>1234</v>
      </c>
      <c r="E5" s="99"/>
      <c r="F5" s="99"/>
      <c r="H5" s="17" t="s">
        <v>55</v>
      </c>
      <c r="I5" s="18"/>
      <c r="J5" s="18" t="s">
        <v>61</v>
      </c>
      <c r="K5" s="18"/>
      <c r="L5" s="97"/>
    </row>
    <row r="6" spans="1:29" ht="15.75" thickBot="1" x14ac:dyDescent="0.3">
      <c r="C6" s="9"/>
      <c r="D6" s="9"/>
      <c r="E6" s="9"/>
      <c r="F6" s="9"/>
      <c r="I6" s="9"/>
      <c r="J6" s="9"/>
      <c r="K6" s="9"/>
      <c r="L6" s="9"/>
      <c r="O6" s="9"/>
      <c r="P6" s="9"/>
      <c r="Q6" s="9"/>
      <c r="R6" s="9"/>
      <c r="U6" s="9"/>
      <c r="V6" s="9"/>
      <c r="W6" s="9"/>
      <c r="X6" s="9"/>
      <c r="Y6" s="9"/>
      <c r="Z6" s="43"/>
    </row>
    <row r="7" spans="1:29" x14ac:dyDescent="0.25">
      <c r="A7" s="50"/>
      <c r="B7" s="51"/>
      <c r="C7" s="51"/>
      <c r="D7" s="51" t="s">
        <v>44</v>
      </c>
      <c r="E7" s="51"/>
      <c r="F7" s="59">
        <v>1</v>
      </c>
      <c r="G7" s="50"/>
      <c r="H7" s="51"/>
      <c r="I7" s="51"/>
      <c r="J7" s="51" t="s">
        <v>44</v>
      </c>
      <c r="K7" s="51"/>
      <c r="L7" s="59">
        <v>1</v>
      </c>
      <c r="M7" s="50"/>
      <c r="N7" s="51"/>
      <c r="O7" s="51"/>
      <c r="P7" s="51" t="s">
        <v>44</v>
      </c>
      <c r="Q7" s="51"/>
      <c r="R7" s="59">
        <v>1</v>
      </c>
      <c r="S7" s="35" t="s">
        <v>7</v>
      </c>
      <c r="T7" s="36" t="e">
        <f>HLOOKUP(T8,GLIndtastning,2)</f>
        <v>#REF!</v>
      </c>
      <c r="U7" s="35"/>
      <c r="V7" s="35"/>
      <c r="W7" s="35" t="s">
        <v>4</v>
      </c>
      <c r="X7" s="35"/>
      <c r="Y7" s="35"/>
      <c r="Z7" s="43"/>
    </row>
    <row r="8" spans="1:29" x14ac:dyDescent="0.25">
      <c r="A8" s="66" t="s">
        <v>3</v>
      </c>
      <c r="B8" s="64"/>
      <c r="C8" s="9" t="s">
        <v>8</v>
      </c>
      <c r="D8" s="9"/>
      <c r="E8" s="9" t="s">
        <v>5</v>
      </c>
      <c r="F8" s="15" t="s">
        <v>43</v>
      </c>
      <c r="G8" s="66" t="s">
        <v>3</v>
      </c>
      <c r="H8" s="64"/>
      <c r="I8" s="9" t="s">
        <v>8</v>
      </c>
      <c r="J8" s="9"/>
      <c r="K8" s="9" t="s">
        <v>5</v>
      </c>
      <c r="L8" s="15" t="s">
        <v>43</v>
      </c>
      <c r="M8" s="66" t="s">
        <v>3</v>
      </c>
      <c r="N8" s="64"/>
      <c r="O8" s="9" t="s">
        <v>8</v>
      </c>
      <c r="P8" s="9"/>
      <c r="Q8" s="9" t="s">
        <v>5</v>
      </c>
      <c r="R8" s="15" t="s">
        <v>43</v>
      </c>
      <c r="S8" s="43" t="s">
        <v>0</v>
      </c>
      <c r="T8" s="37">
        <f>L3</f>
        <v>0</v>
      </c>
      <c r="U8" s="43" t="s">
        <v>8</v>
      </c>
      <c r="V8" s="43" t="s">
        <v>5</v>
      </c>
      <c r="W8" s="43" t="s">
        <v>5</v>
      </c>
      <c r="X8" s="43" t="s">
        <v>6</v>
      </c>
      <c r="Y8" s="43" t="s">
        <v>6</v>
      </c>
      <c r="Z8" s="43"/>
      <c r="AA8" s="68" t="s">
        <v>56</v>
      </c>
      <c r="AB8" s="68"/>
      <c r="AC8" s="68"/>
    </row>
    <row r="9" spans="1:29" x14ac:dyDescent="0.25">
      <c r="A9" s="66" t="s">
        <v>49</v>
      </c>
      <c r="B9" s="62"/>
      <c r="C9" s="52">
        <f>E9-$B$10+IF($F$7,,"=RC[1]-R17C2")</f>
        <v>0</v>
      </c>
      <c r="D9" s="93">
        <f>E9-$B$10</f>
        <v>0</v>
      </c>
      <c r="E9" s="53"/>
      <c r="F9" s="54"/>
      <c r="G9" s="66" t="s">
        <v>49</v>
      </c>
      <c r="H9" s="62"/>
      <c r="I9" s="52">
        <f>K9-$H$10+IF($L$7,,"=RC[1]-R17C2")</f>
        <v>0</v>
      </c>
      <c r="J9" s="93">
        <f>K9-$H$10</f>
        <v>0</v>
      </c>
      <c r="K9" s="53"/>
      <c r="L9" s="54"/>
      <c r="M9" s="66" t="s">
        <v>49</v>
      </c>
      <c r="N9" s="62"/>
      <c r="O9" s="52">
        <f>Q9-$N$10+IF($R$7,,"=RC[1]-R17C2")</f>
        <v>0</v>
      </c>
      <c r="P9" s="93">
        <f>Q9-$N$10</f>
        <v>0</v>
      </c>
      <c r="Q9" s="53"/>
      <c r="R9" s="54"/>
      <c r="T9" s="20"/>
      <c r="U9" s="5" t="e">
        <f>IF(W9&gt;40000,-$T$11+V9," ")</f>
        <v>#N/A</v>
      </c>
      <c r="V9" s="32" t="e">
        <f>IF(W9&gt;1,W9," ")</f>
        <v>#N/A</v>
      </c>
      <c r="W9" s="44" t="e">
        <f>HLOOKUP($T$8,Standart,7)</f>
        <v>#N/A</v>
      </c>
      <c r="X9" s="31" t="e">
        <f>IF(Y9&gt;1,Y9," ")</f>
        <v>#N/A</v>
      </c>
      <c r="Y9" s="43" t="e">
        <f>HLOOKUP($T$8,Standart,8)</f>
        <v>#N/A</v>
      </c>
      <c r="Z9" s="43"/>
      <c r="AA9" s="68">
        <v>25</v>
      </c>
      <c r="AB9" s="68">
        <v>4000</v>
      </c>
      <c r="AC9" s="68"/>
    </row>
    <row r="10" spans="1:29" x14ac:dyDescent="0.25">
      <c r="A10" s="66" t="s">
        <v>2</v>
      </c>
      <c r="B10" s="63"/>
      <c r="C10" s="52">
        <f t="shared" ref="C10:C14" si="0">E10-$B$10+IF($F$7,,"=RC[1]-R17C2")</f>
        <v>0</v>
      </c>
      <c r="D10" s="93">
        <f t="shared" ref="D10:D14" si="1">E10-$B$10</f>
        <v>0</v>
      </c>
      <c r="E10" s="53"/>
      <c r="F10" s="54"/>
      <c r="G10" s="66" t="s">
        <v>2</v>
      </c>
      <c r="H10" s="63"/>
      <c r="I10" s="52">
        <f t="shared" ref="I10:I14" si="2">K10-$H$10+IF($L$7,,"=RC[1]-R17C2")</f>
        <v>0</v>
      </c>
      <c r="J10" s="93">
        <f t="shared" ref="J10:J14" si="3">K10-$H$10</f>
        <v>0</v>
      </c>
      <c r="K10" s="53"/>
      <c r="L10" s="54"/>
      <c r="M10" s="66" t="s">
        <v>2</v>
      </c>
      <c r="N10" s="63"/>
      <c r="O10" s="52">
        <f t="shared" ref="O10:O14" si="4">Q10-$N$10+IF($R$7,,"=RC[1]-R17C2")</f>
        <v>0</v>
      </c>
      <c r="P10" s="93">
        <f t="shared" ref="P10:P14" si="5">Q10-$N$10</f>
        <v>0</v>
      </c>
      <c r="Q10" s="53"/>
      <c r="R10" s="54"/>
      <c r="S10" s="43" t="s">
        <v>1</v>
      </c>
      <c r="T10" s="38" t="e">
        <f>HLOOKUP($T$8,Standart,3)</f>
        <v>#N/A</v>
      </c>
      <c r="U10" s="5" t="e">
        <f t="shared" ref="U10:U14" si="6">IF(W10&gt;40000,-$T$11+V10," ")</f>
        <v>#N/A</v>
      </c>
      <c r="V10" s="32" t="e">
        <f t="shared" ref="V10:V14" si="7">IF(W10&gt;1,W10," ")</f>
        <v>#N/A</v>
      </c>
      <c r="W10" s="44" t="e">
        <f>HLOOKUP($T$8,Standart,9)</f>
        <v>#N/A</v>
      </c>
      <c r="X10" s="31" t="e">
        <f t="shared" ref="X10:X13" si="8">IF(Y10&gt;1,Y10," ")</f>
        <v>#N/A</v>
      </c>
      <c r="Y10" s="43" t="e">
        <f>HLOOKUP($T$8,Standart,10)</f>
        <v>#N/A</v>
      </c>
      <c r="Z10" s="43"/>
      <c r="AA10" s="68">
        <f>AA9+7</f>
        <v>32</v>
      </c>
      <c r="AB10" s="68">
        <v>4000</v>
      </c>
      <c r="AC10" s="68"/>
    </row>
    <row r="11" spans="1:29" x14ac:dyDescent="0.25">
      <c r="A11" s="66" t="s">
        <v>50</v>
      </c>
      <c r="B11" s="71"/>
      <c r="C11" s="52">
        <f t="shared" si="0"/>
        <v>0</v>
      </c>
      <c r="D11" s="93">
        <f t="shared" si="1"/>
        <v>0</v>
      </c>
      <c r="E11" s="53"/>
      <c r="F11" s="54"/>
      <c r="G11" s="66" t="s">
        <v>50</v>
      </c>
      <c r="H11" s="71"/>
      <c r="I11" s="52">
        <f t="shared" si="2"/>
        <v>0</v>
      </c>
      <c r="J11" s="93">
        <f t="shared" si="3"/>
        <v>0</v>
      </c>
      <c r="K11" s="53"/>
      <c r="L11" s="54"/>
      <c r="M11" s="66" t="s">
        <v>50</v>
      </c>
      <c r="N11" s="71"/>
      <c r="O11" s="52">
        <f t="shared" si="4"/>
        <v>0</v>
      </c>
      <c r="P11" s="93">
        <f t="shared" si="5"/>
        <v>0</v>
      </c>
      <c r="Q11" s="53"/>
      <c r="R11" s="54"/>
      <c r="S11" s="43" t="s">
        <v>2</v>
      </c>
      <c r="T11" s="38" t="e">
        <f>HLOOKUP($T$8,Standart,4)</f>
        <v>#N/A</v>
      </c>
      <c r="U11" s="5" t="e">
        <f t="shared" si="6"/>
        <v>#N/A</v>
      </c>
      <c r="V11" s="32" t="e">
        <f t="shared" si="7"/>
        <v>#N/A</v>
      </c>
      <c r="W11" s="44" t="e">
        <f>HLOOKUP($T$8,Standart,11)</f>
        <v>#N/A</v>
      </c>
      <c r="X11" s="31" t="e">
        <f t="shared" si="8"/>
        <v>#N/A</v>
      </c>
      <c r="Y11" s="43" t="e">
        <f>HLOOKUP($T$8,Standart,12)</f>
        <v>#N/A</v>
      </c>
      <c r="Z11" s="43"/>
      <c r="AA11" s="68">
        <f t="shared" ref="AA11:AA14" si="9">AA10+7</f>
        <v>39</v>
      </c>
      <c r="AB11" s="68">
        <v>4000</v>
      </c>
      <c r="AC11" s="68"/>
    </row>
    <row r="12" spans="1:29" x14ac:dyDescent="0.25">
      <c r="A12" s="66" t="s">
        <v>51</v>
      </c>
      <c r="B12" s="71"/>
      <c r="C12" s="52">
        <f t="shared" si="0"/>
        <v>0</v>
      </c>
      <c r="D12" s="93">
        <f t="shared" si="1"/>
        <v>0</v>
      </c>
      <c r="E12" s="53"/>
      <c r="F12" s="54"/>
      <c r="G12" s="69" t="s">
        <v>51</v>
      </c>
      <c r="H12" s="71"/>
      <c r="I12" s="52">
        <f t="shared" si="2"/>
        <v>0</v>
      </c>
      <c r="J12" s="93">
        <f t="shared" si="3"/>
        <v>0</v>
      </c>
      <c r="K12" s="53"/>
      <c r="L12" s="54"/>
      <c r="M12" s="69" t="s">
        <v>51</v>
      </c>
      <c r="N12" s="71"/>
      <c r="O12" s="52">
        <f t="shared" si="4"/>
        <v>0</v>
      </c>
      <c r="P12" s="93">
        <f t="shared" si="5"/>
        <v>0</v>
      </c>
      <c r="Q12" s="53"/>
      <c r="R12" s="54"/>
      <c r="S12" s="43" t="s">
        <v>3</v>
      </c>
      <c r="T12" s="39" t="e">
        <f>HLOOKUP($T$8,Standart,5)</f>
        <v>#N/A</v>
      </c>
      <c r="U12" s="5" t="e">
        <f t="shared" si="6"/>
        <v>#N/A</v>
      </c>
      <c r="V12" s="32" t="e">
        <f t="shared" si="7"/>
        <v>#N/A</v>
      </c>
      <c r="W12" s="44" t="e">
        <f>HLOOKUP($T$8,Standart,13)</f>
        <v>#N/A</v>
      </c>
      <c r="X12" s="31" t="e">
        <f t="shared" si="8"/>
        <v>#N/A</v>
      </c>
      <c r="Y12" s="43" t="e">
        <f>HLOOKUP($T$8,Standart,14)</f>
        <v>#N/A</v>
      </c>
      <c r="Z12" s="43"/>
      <c r="AA12" s="68">
        <f t="shared" si="9"/>
        <v>46</v>
      </c>
      <c r="AB12" s="68">
        <v>4000</v>
      </c>
      <c r="AC12" s="68"/>
    </row>
    <row r="13" spans="1:29" x14ac:dyDescent="0.25">
      <c r="A13" s="66" t="s">
        <v>52</v>
      </c>
      <c r="B13" s="64"/>
      <c r="C13" s="52">
        <f t="shared" si="0"/>
        <v>0</v>
      </c>
      <c r="D13" s="93">
        <f t="shared" si="1"/>
        <v>0</v>
      </c>
      <c r="E13" s="53"/>
      <c r="F13" s="54"/>
      <c r="G13" s="66" t="s">
        <v>52</v>
      </c>
      <c r="H13" s="64"/>
      <c r="I13" s="52">
        <f t="shared" si="2"/>
        <v>0</v>
      </c>
      <c r="J13" s="93">
        <f t="shared" si="3"/>
        <v>0</v>
      </c>
      <c r="K13" s="53"/>
      <c r="L13" s="54"/>
      <c r="M13" s="66" t="s">
        <v>52</v>
      </c>
      <c r="N13" s="64"/>
      <c r="O13" s="52">
        <f t="shared" si="4"/>
        <v>0</v>
      </c>
      <c r="P13" s="93">
        <f t="shared" si="5"/>
        <v>0</v>
      </c>
      <c r="Q13" s="53"/>
      <c r="R13" s="54"/>
      <c r="T13" s="39" t="e">
        <f>HLOOKUP($T$8,Standart,6)</f>
        <v>#N/A</v>
      </c>
      <c r="U13" s="5" t="e">
        <f t="shared" si="6"/>
        <v>#N/A</v>
      </c>
      <c r="V13" s="32" t="e">
        <f t="shared" si="7"/>
        <v>#N/A</v>
      </c>
      <c r="W13" s="44" t="e">
        <f>HLOOKUP($T$8,Standart,15)</f>
        <v>#N/A</v>
      </c>
      <c r="X13" s="31" t="e">
        <f t="shared" si="8"/>
        <v>#N/A</v>
      </c>
      <c r="Y13" s="43" t="e">
        <f>HLOOKUP($T$8,Standart,16)</f>
        <v>#N/A</v>
      </c>
      <c r="Z13" s="43"/>
      <c r="AA13" s="68">
        <f t="shared" si="9"/>
        <v>53</v>
      </c>
      <c r="AB13" s="68">
        <v>4000</v>
      </c>
      <c r="AC13" s="68"/>
    </row>
    <row r="14" spans="1:29" ht="15.75" thickBot="1" x14ac:dyDescent="0.3">
      <c r="A14" s="67" t="s">
        <v>53</v>
      </c>
      <c r="B14" s="65"/>
      <c r="C14" s="52">
        <f t="shared" si="0"/>
        <v>0</v>
      </c>
      <c r="D14" s="93">
        <f t="shared" si="1"/>
        <v>0</v>
      </c>
      <c r="E14" s="57"/>
      <c r="F14" s="58"/>
      <c r="G14" s="67" t="s">
        <v>53</v>
      </c>
      <c r="H14" s="65"/>
      <c r="I14" s="52">
        <f t="shared" si="2"/>
        <v>0</v>
      </c>
      <c r="J14" s="93">
        <f t="shared" si="3"/>
        <v>0</v>
      </c>
      <c r="K14" s="57"/>
      <c r="L14" s="58"/>
      <c r="M14" s="67" t="s">
        <v>53</v>
      </c>
      <c r="N14" s="65"/>
      <c r="O14" s="52">
        <f t="shared" si="4"/>
        <v>0</v>
      </c>
      <c r="P14" s="93">
        <f t="shared" si="5"/>
        <v>0</v>
      </c>
      <c r="Q14" s="57"/>
      <c r="R14" s="58"/>
      <c r="S14" s="40"/>
      <c r="T14" s="22"/>
      <c r="U14" s="5" t="e">
        <f t="shared" si="6"/>
        <v>#N/A</v>
      </c>
      <c r="V14" s="33" t="e">
        <f t="shared" si="7"/>
        <v>#N/A</v>
      </c>
      <c r="W14" s="4" t="e">
        <f>HLOOKUP($T$8,Standart,17)</f>
        <v>#N/A</v>
      </c>
      <c r="X14" s="34" t="e">
        <f>IF(Y14&gt;1,Y14," ")</f>
        <v>#N/A</v>
      </c>
      <c r="Y14" s="43" t="e">
        <f>HLOOKUP($T$8,Standart,18)</f>
        <v>#N/A</v>
      </c>
      <c r="Z14" s="43"/>
      <c r="AA14" s="68">
        <f t="shared" si="9"/>
        <v>60</v>
      </c>
      <c r="AB14" s="68">
        <v>4000</v>
      </c>
      <c r="AC14" s="68"/>
    </row>
    <row r="15" spans="1:29" x14ac:dyDescent="0.25">
      <c r="A15" s="50"/>
      <c r="B15" s="51"/>
      <c r="C15" s="51"/>
      <c r="D15" s="51" t="s">
        <v>44</v>
      </c>
      <c r="E15" s="51"/>
      <c r="F15" s="59">
        <v>1</v>
      </c>
      <c r="G15" s="50"/>
      <c r="H15" s="51"/>
      <c r="I15" s="51"/>
      <c r="J15" s="51" t="s">
        <v>44</v>
      </c>
      <c r="K15" s="51"/>
      <c r="L15" s="59">
        <v>1</v>
      </c>
      <c r="M15" s="50"/>
      <c r="N15" s="51"/>
      <c r="O15" s="51"/>
      <c r="P15" s="51" t="s">
        <v>44</v>
      </c>
      <c r="Q15" s="51"/>
      <c r="R15" s="59">
        <v>1</v>
      </c>
      <c r="S15" s="35" t="s">
        <v>7</v>
      </c>
      <c r="T15" s="36" t="e">
        <f>HLOOKUP(T16,GLIndtastning,2)</f>
        <v>#REF!</v>
      </c>
      <c r="U15" s="35"/>
      <c r="V15" s="35"/>
      <c r="W15" s="35" t="s">
        <v>4</v>
      </c>
      <c r="X15" s="35"/>
      <c r="Y15" s="35"/>
      <c r="Z15" s="43"/>
    </row>
    <row r="16" spans="1:29" x14ac:dyDescent="0.25">
      <c r="A16" s="66" t="s">
        <v>3</v>
      </c>
      <c r="B16" s="64"/>
      <c r="C16" s="9" t="s">
        <v>8</v>
      </c>
      <c r="D16" s="9"/>
      <c r="E16" s="9" t="s">
        <v>5</v>
      </c>
      <c r="F16" s="15" t="s">
        <v>43</v>
      </c>
      <c r="G16" s="66" t="s">
        <v>3</v>
      </c>
      <c r="H16" s="64"/>
      <c r="I16" s="9" t="s">
        <v>8</v>
      </c>
      <c r="J16" s="9"/>
      <c r="K16" s="9" t="s">
        <v>5</v>
      </c>
      <c r="L16" s="15" t="s">
        <v>43</v>
      </c>
      <c r="M16" s="66" t="s">
        <v>3</v>
      </c>
      <c r="N16" s="64"/>
      <c r="O16" s="9" t="s">
        <v>8</v>
      </c>
      <c r="P16" s="9"/>
      <c r="Q16" s="9" t="s">
        <v>5</v>
      </c>
      <c r="R16" s="15" t="s">
        <v>43</v>
      </c>
      <c r="S16" s="43" t="s">
        <v>0</v>
      </c>
      <c r="T16" s="37">
        <f>L4</f>
        <v>302</v>
      </c>
      <c r="U16" s="43" t="s">
        <v>8</v>
      </c>
      <c r="V16" s="43" t="s">
        <v>5</v>
      </c>
      <c r="W16" s="43" t="s">
        <v>5</v>
      </c>
      <c r="Y16" s="43" t="s">
        <v>6</v>
      </c>
      <c r="Z16" s="43"/>
    </row>
    <row r="17" spans="1:26" x14ac:dyDescent="0.25">
      <c r="A17" s="66" t="s">
        <v>49</v>
      </c>
      <c r="B17" s="62"/>
      <c r="C17" s="52">
        <f>E17-$B$18+IF($F$15,,"=RC[1]-R17C2")</f>
        <v>0</v>
      </c>
      <c r="D17" s="93">
        <f>E17-$B$18</f>
        <v>0</v>
      </c>
      <c r="E17" s="53"/>
      <c r="F17" s="54"/>
      <c r="G17" s="66" t="s">
        <v>49</v>
      </c>
      <c r="H17" s="62"/>
      <c r="I17" s="52">
        <f>K17-$H$18+IF($L$15,,"=RC[1]-R17C2")</f>
        <v>0</v>
      </c>
      <c r="J17" s="93">
        <f>K17-$H$18</f>
        <v>0</v>
      </c>
      <c r="K17" s="53"/>
      <c r="L17" s="54"/>
      <c r="M17" s="66" t="s">
        <v>49</v>
      </c>
      <c r="N17" s="62"/>
      <c r="O17" s="52">
        <f>Q17-$N$18+IF($R$15,,"=RC[1]-R17C2")</f>
        <v>0</v>
      </c>
      <c r="P17" s="93">
        <f>Q17-$N$18</f>
        <v>0</v>
      </c>
      <c r="Q17" s="53"/>
      <c r="R17" s="54"/>
      <c r="T17" s="20"/>
      <c r="U17" s="5">
        <f>IF(W17&gt;40000,-$T$19+V17," ")</f>
        <v>25</v>
      </c>
      <c r="V17" s="32">
        <f>IF(W17&gt;1,W17," ")</f>
        <v>42547</v>
      </c>
      <c r="W17" s="44">
        <f>HLOOKUP($T$16,Standart,7)</f>
        <v>42547</v>
      </c>
      <c r="X17" s="31">
        <f>IF(Y17&gt;1,Y17," ")</f>
        <v>5300</v>
      </c>
      <c r="Y17" s="43">
        <f>HLOOKUP($T$16,Standart,8)</f>
        <v>5300</v>
      </c>
      <c r="Z17" s="43"/>
    </row>
    <row r="18" spans="1:26" x14ac:dyDescent="0.25">
      <c r="A18" s="66" t="s">
        <v>2</v>
      </c>
      <c r="B18" s="63"/>
      <c r="C18" s="52">
        <f t="shared" ref="C18:C22" si="10">E18-$B$18+IF($F$15,,"=RC[1]-R17C2")</f>
        <v>0</v>
      </c>
      <c r="D18" s="93">
        <f t="shared" ref="D18:D22" si="11">E18-$B$18</f>
        <v>0</v>
      </c>
      <c r="E18" s="53"/>
      <c r="F18" s="54"/>
      <c r="G18" s="66" t="s">
        <v>2</v>
      </c>
      <c r="H18" s="63"/>
      <c r="I18" s="52">
        <f t="shared" ref="I18:I22" si="12">K18-$H$18+IF($L$15,,"=RC[1]-R17C2")</f>
        <v>0</v>
      </c>
      <c r="J18" s="93">
        <f t="shared" ref="J18:J22" si="13">K18-$H$18</f>
        <v>0</v>
      </c>
      <c r="K18" s="53"/>
      <c r="L18" s="54"/>
      <c r="M18" s="66" t="s">
        <v>2</v>
      </c>
      <c r="N18" s="63"/>
      <c r="O18" s="52">
        <f t="shared" ref="O18:O22" si="14">Q18-$N$18+IF($R$15,,"=RC[1]-R17C2")</f>
        <v>0</v>
      </c>
      <c r="P18" s="93">
        <f t="shared" ref="P18:P22" si="15">Q18-$N$18</f>
        <v>0</v>
      </c>
      <c r="Q18" s="53"/>
      <c r="R18" s="54"/>
      <c r="S18" s="43" t="s">
        <v>1</v>
      </c>
      <c r="T18" s="38">
        <f>HLOOKUP($T$16,Standart,3)</f>
        <v>0</v>
      </c>
      <c r="U18" s="5">
        <f t="shared" ref="U18:U22" si="16">IF(W18&gt;40000,-$T$19+V18," ")</f>
        <v>32</v>
      </c>
      <c r="V18" s="32">
        <f t="shared" ref="V18:V22" si="17">IF(W18&gt;1,W18," ")</f>
        <v>42554</v>
      </c>
      <c r="W18" s="44">
        <f>HLOOKUP($T$16,Standart,9)</f>
        <v>42554</v>
      </c>
      <c r="X18" s="31">
        <f t="shared" ref="X18:X21" si="18">IF(Y18&gt;1,Y18," ")</f>
        <v>5300</v>
      </c>
      <c r="Y18" s="43">
        <f>HLOOKUP($T$16,Standart,10)</f>
        <v>5300</v>
      </c>
      <c r="Z18" s="43"/>
    </row>
    <row r="19" spans="1:26" x14ac:dyDescent="0.25">
      <c r="A19" s="66" t="s">
        <v>50</v>
      </c>
      <c r="B19" s="71"/>
      <c r="C19" s="52">
        <f t="shared" si="10"/>
        <v>0</v>
      </c>
      <c r="D19" s="93">
        <f t="shared" si="11"/>
        <v>0</v>
      </c>
      <c r="E19" s="53"/>
      <c r="F19" s="54"/>
      <c r="G19" s="66" t="s">
        <v>50</v>
      </c>
      <c r="H19" s="71"/>
      <c r="I19" s="52">
        <f t="shared" si="12"/>
        <v>0</v>
      </c>
      <c r="J19" s="93">
        <f t="shared" si="13"/>
        <v>0</v>
      </c>
      <c r="K19" s="53"/>
      <c r="L19" s="54"/>
      <c r="M19" s="66" t="s">
        <v>50</v>
      </c>
      <c r="N19" s="71"/>
      <c r="O19" s="52">
        <f t="shared" si="14"/>
        <v>0</v>
      </c>
      <c r="P19" s="93">
        <f t="shared" si="15"/>
        <v>0</v>
      </c>
      <c r="Q19" s="53"/>
      <c r="R19" s="54"/>
      <c r="S19" s="43" t="s">
        <v>2</v>
      </c>
      <c r="T19" s="38">
        <f>HLOOKUP($T$16,Standart,4)</f>
        <v>42522</v>
      </c>
      <c r="U19" s="5">
        <f t="shared" si="16"/>
        <v>39</v>
      </c>
      <c r="V19" s="32">
        <f t="shared" si="17"/>
        <v>42561</v>
      </c>
      <c r="W19" s="44">
        <f>HLOOKUP($T$16,Standart,11)</f>
        <v>42561</v>
      </c>
      <c r="X19" s="31">
        <f t="shared" si="18"/>
        <v>4500</v>
      </c>
      <c r="Y19" s="43">
        <f>HLOOKUP($T$16,Standart,12)</f>
        <v>4500</v>
      </c>
      <c r="Z19" s="43"/>
    </row>
    <row r="20" spans="1:26" x14ac:dyDescent="0.25">
      <c r="A20" s="66" t="s">
        <v>51</v>
      </c>
      <c r="B20" s="71"/>
      <c r="C20" s="52">
        <f t="shared" si="10"/>
        <v>0</v>
      </c>
      <c r="D20" s="93">
        <f t="shared" si="11"/>
        <v>0</v>
      </c>
      <c r="E20" s="53"/>
      <c r="F20" s="54"/>
      <c r="G20" s="69" t="s">
        <v>51</v>
      </c>
      <c r="H20" s="71"/>
      <c r="I20" s="52">
        <f t="shared" si="12"/>
        <v>0</v>
      </c>
      <c r="J20" s="93">
        <f t="shared" si="13"/>
        <v>0</v>
      </c>
      <c r="K20" s="53"/>
      <c r="L20" s="54"/>
      <c r="M20" s="69" t="s">
        <v>51</v>
      </c>
      <c r="N20" s="71"/>
      <c r="O20" s="52">
        <f t="shared" si="14"/>
        <v>0</v>
      </c>
      <c r="P20" s="93">
        <f t="shared" si="15"/>
        <v>0</v>
      </c>
      <c r="Q20" s="53"/>
      <c r="R20" s="54"/>
      <c r="S20" s="43" t="s">
        <v>3</v>
      </c>
      <c r="T20" s="39" t="str">
        <f>HLOOKUP($T$16,Standart,5)</f>
        <v>Lavt Krævende</v>
      </c>
      <c r="U20" s="5">
        <f t="shared" si="16"/>
        <v>46</v>
      </c>
      <c r="V20" s="32">
        <f t="shared" si="17"/>
        <v>42568</v>
      </c>
      <c r="W20" s="44">
        <f>HLOOKUP($T$16,Standart,13)</f>
        <v>42568</v>
      </c>
      <c r="X20" s="31">
        <f t="shared" si="18"/>
        <v>3250</v>
      </c>
      <c r="Y20" s="43">
        <f>HLOOKUP($T$16,Standart,14)</f>
        <v>3250</v>
      </c>
      <c r="Z20" s="43"/>
    </row>
    <row r="21" spans="1:26" x14ac:dyDescent="0.25">
      <c r="A21" s="66" t="s">
        <v>52</v>
      </c>
      <c r="B21" s="64"/>
      <c r="C21" s="52">
        <f t="shared" si="10"/>
        <v>0</v>
      </c>
      <c r="D21" s="93">
        <f t="shared" si="11"/>
        <v>0</v>
      </c>
      <c r="E21" s="53"/>
      <c r="F21" s="54"/>
      <c r="G21" s="66" t="s">
        <v>52</v>
      </c>
      <c r="H21" s="64"/>
      <c r="I21" s="52">
        <f t="shared" si="12"/>
        <v>0</v>
      </c>
      <c r="J21" s="93">
        <f t="shared" si="13"/>
        <v>0</v>
      </c>
      <c r="K21" s="53"/>
      <c r="L21" s="54"/>
      <c r="M21" s="66" t="s">
        <v>52</v>
      </c>
      <c r="N21" s="64"/>
      <c r="O21" s="52">
        <f t="shared" si="14"/>
        <v>0</v>
      </c>
      <c r="P21" s="93">
        <f t="shared" si="15"/>
        <v>0</v>
      </c>
      <c r="Q21" s="53"/>
      <c r="R21" s="54"/>
      <c r="T21" s="39">
        <f>HLOOKUP($T$16,Standart,6)</f>
        <v>0</v>
      </c>
      <c r="U21" s="5">
        <f t="shared" si="16"/>
        <v>53</v>
      </c>
      <c r="V21" s="32">
        <f t="shared" si="17"/>
        <v>42575</v>
      </c>
      <c r="W21" s="44">
        <f>HLOOKUP($T$16,Standart,15)</f>
        <v>42575</v>
      </c>
      <c r="X21" s="31">
        <f t="shared" si="18"/>
        <v>2500</v>
      </c>
      <c r="Y21" s="43">
        <f>HLOOKUP($T$16,Standart,16)</f>
        <v>2500</v>
      </c>
      <c r="Z21" s="43"/>
    </row>
    <row r="22" spans="1:26" ht="15.75" thickBot="1" x14ac:dyDescent="0.3">
      <c r="A22" s="67" t="s">
        <v>53</v>
      </c>
      <c r="B22" s="65"/>
      <c r="C22" s="52">
        <f t="shared" si="10"/>
        <v>0</v>
      </c>
      <c r="D22" s="93">
        <f t="shared" si="11"/>
        <v>0</v>
      </c>
      <c r="E22" s="57"/>
      <c r="F22" s="58"/>
      <c r="G22" s="67" t="s">
        <v>53</v>
      </c>
      <c r="H22" s="65"/>
      <c r="I22" s="52">
        <f t="shared" si="12"/>
        <v>0</v>
      </c>
      <c r="J22" s="93">
        <f t="shared" si="13"/>
        <v>0</v>
      </c>
      <c r="K22" s="57"/>
      <c r="L22" s="58"/>
      <c r="M22" s="66" t="s">
        <v>53</v>
      </c>
      <c r="N22" s="62"/>
      <c r="O22" s="52">
        <f t="shared" si="14"/>
        <v>0</v>
      </c>
      <c r="P22" s="93">
        <f t="shared" si="15"/>
        <v>0</v>
      </c>
      <c r="Q22" s="53"/>
      <c r="R22" s="54"/>
      <c r="S22" s="40"/>
      <c r="T22" s="22"/>
      <c r="U22" s="5">
        <f t="shared" si="16"/>
        <v>67</v>
      </c>
      <c r="V22" s="33">
        <f t="shared" si="17"/>
        <v>42589</v>
      </c>
      <c r="W22" s="4">
        <f>HLOOKUP($T$16,Standart,17)</f>
        <v>42589</v>
      </c>
      <c r="X22" s="34">
        <f>IF(Y22&gt;1,Y22," ")</f>
        <v>1000</v>
      </c>
      <c r="Y22" s="40">
        <f>HLOOKUP($T$16,Standart,18)</f>
        <v>1000</v>
      </c>
      <c r="Z22" s="43"/>
    </row>
    <row r="23" spans="1:26" x14ac:dyDescent="0.25">
      <c r="A23" s="55"/>
      <c r="B23" s="40"/>
      <c r="C23" s="40"/>
      <c r="D23" s="40" t="s">
        <v>44</v>
      </c>
      <c r="E23" s="33"/>
      <c r="F23" s="70">
        <v>1</v>
      </c>
      <c r="G23" s="55"/>
      <c r="H23" s="40"/>
      <c r="I23" s="40"/>
      <c r="J23" s="40" t="s">
        <v>44</v>
      </c>
      <c r="K23" s="40"/>
      <c r="L23" s="60">
        <v>1</v>
      </c>
      <c r="M23" s="90" t="s">
        <v>59</v>
      </c>
      <c r="N23" s="91"/>
      <c r="O23" s="91"/>
      <c r="P23" s="91" t="s">
        <v>44</v>
      </c>
      <c r="Q23" s="91"/>
      <c r="R23" s="92">
        <v>1</v>
      </c>
      <c r="S23" s="35" t="s">
        <v>7</v>
      </c>
      <c r="T23" s="36" t="e">
        <f>HLOOKUP(T24,GLIndtastning,2)</f>
        <v>#REF!</v>
      </c>
      <c r="U23" s="35"/>
      <c r="V23" s="35"/>
      <c r="W23" s="35" t="s">
        <v>4</v>
      </c>
      <c r="X23" s="35"/>
      <c r="Y23" s="35"/>
      <c r="Z23" s="43"/>
    </row>
    <row r="24" spans="1:26" x14ac:dyDescent="0.25">
      <c r="A24" s="66" t="s">
        <v>3</v>
      </c>
      <c r="B24" s="64"/>
      <c r="C24" s="9" t="s">
        <v>8</v>
      </c>
      <c r="D24" s="9"/>
      <c r="E24" s="9" t="s">
        <v>5</v>
      </c>
      <c r="F24" s="15" t="s">
        <v>43</v>
      </c>
      <c r="G24" s="66" t="s">
        <v>3</v>
      </c>
      <c r="H24" s="64"/>
      <c r="I24" s="9" t="s">
        <v>8</v>
      </c>
      <c r="J24" s="9"/>
      <c r="K24" s="9" t="s">
        <v>5</v>
      </c>
      <c r="L24" s="15" t="s">
        <v>43</v>
      </c>
      <c r="M24" s="74" t="s">
        <v>3</v>
      </c>
      <c r="N24" s="75" t="s">
        <v>12</v>
      </c>
      <c r="O24" s="76" t="s">
        <v>8</v>
      </c>
      <c r="P24" s="76"/>
      <c r="Q24" s="76" t="s">
        <v>5</v>
      </c>
      <c r="R24" s="77" t="s">
        <v>43</v>
      </c>
      <c r="S24" s="43" t="s">
        <v>0</v>
      </c>
      <c r="T24" s="37">
        <f>L5</f>
        <v>0</v>
      </c>
      <c r="U24" s="43" t="s">
        <v>8</v>
      </c>
      <c r="V24" s="43" t="s">
        <v>5</v>
      </c>
      <c r="W24" s="43" t="s">
        <v>5</v>
      </c>
      <c r="Y24" s="43" t="s">
        <v>6</v>
      </c>
      <c r="Z24" s="43"/>
    </row>
    <row r="25" spans="1:26" x14ac:dyDescent="0.25">
      <c r="A25" s="66" t="s">
        <v>49</v>
      </c>
      <c r="B25" s="62"/>
      <c r="C25" s="72">
        <f>E25-$B$26+IF($F$23,,"=RC[1]-R17C2")</f>
        <v>0</v>
      </c>
      <c r="D25" s="93">
        <f>E25-$B$26</f>
        <v>0</v>
      </c>
      <c r="E25" s="53"/>
      <c r="F25" s="54"/>
      <c r="G25" s="66" t="s">
        <v>49</v>
      </c>
      <c r="H25" s="62"/>
      <c r="I25" s="52">
        <f>K25-$H$26+IF($L$23,,"=RC[1]-R17C2")</f>
        <v>0</v>
      </c>
      <c r="J25" s="93">
        <f>K25-$H$26</f>
        <v>0</v>
      </c>
      <c r="K25" s="53"/>
      <c r="L25" s="54"/>
      <c r="M25" s="74" t="s">
        <v>49</v>
      </c>
      <c r="N25" s="78">
        <v>111</v>
      </c>
      <c r="O25" s="79">
        <f>Q25-$N$26+IF($R$23,,"=RC[1]-R17C2")</f>
        <v>31</v>
      </c>
      <c r="P25" s="79">
        <f>Q25-$N$26</f>
        <v>31</v>
      </c>
      <c r="Q25" s="80">
        <v>43636</v>
      </c>
      <c r="R25" s="81">
        <v>6000</v>
      </c>
      <c r="T25" s="20"/>
      <c r="U25" s="5" t="e">
        <f>IF(W25&gt;40000,-$T$27+V25," ")</f>
        <v>#N/A</v>
      </c>
      <c r="V25" s="32" t="e">
        <f t="shared" ref="V25:V30" si="19">IF(W25&gt;1,W25," ")</f>
        <v>#N/A</v>
      </c>
      <c r="W25" s="44" t="e">
        <f>HLOOKUP($T$24,Standart,7)</f>
        <v>#N/A</v>
      </c>
      <c r="X25" s="31" t="e">
        <f t="shared" ref="X25:X29" si="20">IF(Y25&gt;1,Y25," ")</f>
        <v>#N/A</v>
      </c>
      <c r="Y25" s="43" t="e">
        <f>HLOOKUP($T$24,Standart,8)</f>
        <v>#N/A</v>
      </c>
      <c r="Z25" s="43"/>
    </row>
    <row r="26" spans="1:26" x14ac:dyDescent="0.25">
      <c r="A26" s="66" t="s">
        <v>2</v>
      </c>
      <c r="B26" s="63"/>
      <c r="C26" s="72">
        <f t="shared" ref="C26:C30" si="21">E26-$B$26+IF($F$23,,"=RC[1]-R17C2")</f>
        <v>0</v>
      </c>
      <c r="D26" s="93">
        <f t="shared" ref="D26:D30" si="22">E26-$B$26</f>
        <v>0</v>
      </c>
      <c r="E26" s="53"/>
      <c r="F26" s="54"/>
      <c r="G26" s="66" t="s">
        <v>2</v>
      </c>
      <c r="H26" s="63"/>
      <c r="I26" s="52">
        <f t="shared" ref="I26:I30" si="23">K26-$H$26+IF($L$23,,"=RC[1]-R17C2")</f>
        <v>0</v>
      </c>
      <c r="J26" s="93">
        <f t="shared" ref="J26:J30" si="24">K26-$H$26</f>
        <v>0</v>
      </c>
      <c r="K26" s="53"/>
      <c r="L26" s="54"/>
      <c r="M26" s="74" t="s">
        <v>2</v>
      </c>
      <c r="N26" s="82">
        <v>43605</v>
      </c>
      <c r="O26" s="79">
        <f t="shared" ref="O26:O30" si="25">Q26-$N$26+IF($R$23,,"=RC[1]-R17C2")</f>
        <v>38</v>
      </c>
      <c r="P26" s="79">
        <f t="shared" ref="P26:P30" si="26">Q26-$N$26</f>
        <v>38</v>
      </c>
      <c r="Q26" s="80">
        <v>43643</v>
      </c>
      <c r="R26" s="81">
        <v>5000</v>
      </c>
      <c r="S26" s="43" t="s">
        <v>1</v>
      </c>
      <c r="T26" s="38" t="e">
        <f>HLOOKUP($T$24,Standart,3)</f>
        <v>#N/A</v>
      </c>
      <c r="U26" s="5" t="e">
        <f t="shared" ref="U26:U30" si="27">IF(W26&gt;40000,-$T$27+V26," ")</f>
        <v>#N/A</v>
      </c>
      <c r="V26" s="32" t="e">
        <f t="shared" si="19"/>
        <v>#N/A</v>
      </c>
      <c r="W26" s="44" t="e">
        <f>HLOOKUP($T$24,Standart,9)</f>
        <v>#N/A</v>
      </c>
      <c r="X26" s="31" t="e">
        <f t="shared" si="20"/>
        <v>#N/A</v>
      </c>
      <c r="Y26" s="43" t="e">
        <f>HLOOKUP($T$24,Standart,10)</f>
        <v>#N/A</v>
      </c>
      <c r="Z26" s="43"/>
    </row>
    <row r="27" spans="1:26" x14ac:dyDescent="0.25">
      <c r="A27" s="66" t="s">
        <v>50</v>
      </c>
      <c r="B27" s="71"/>
      <c r="C27" s="72">
        <f t="shared" si="21"/>
        <v>0</v>
      </c>
      <c r="D27" s="93">
        <f t="shared" si="22"/>
        <v>0</v>
      </c>
      <c r="E27" s="53"/>
      <c r="F27" s="54"/>
      <c r="G27" s="66" t="s">
        <v>50</v>
      </c>
      <c r="H27" s="71"/>
      <c r="I27" s="52">
        <f t="shared" si="23"/>
        <v>0</v>
      </c>
      <c r="J27" s="93">
        <f t="shared" si="24"/>
        <v>0</v>
      </c>
      <c r="K27" s="53"/>
      <c r="L27" s="54"/>
      <c r="M27" s="74" t="s">
        <v>50</v>
      </c>
      <c r="N27" s="83">
        <v>130</v>
      </c>
      <c r="O27" s="79">
        <f t="shared" si="25"/>
        <v>45</v>
      </c>
      <c r="P27" s="79">
        <f t="shared" si="26"/>
        <v>45</v>
      </c>
      <c r="Q27" s="80">
        <v>43650</v>
      </c>
      <c r="R27" s="81">
        <v>3500</v>
      </c>
      <c r="S27" s="43" t="s">
        <v>2</v>
      </c>
      <c r="T27" s="38" t="e">
        <f>HLOOKUP($T$24,Standart,4)</f>
        <v>#N/A</v>
      </c>
      <c r="U27" s="5" t="e">
        <f t="shared" si="27"/>
        <v>#N/A</v>
      </c>
      <c r="V27" s="32" t="e">
        <f t="shared" si="19"/>
        <v>#N/A</v>
      </c>
      <c r="W27" s="44" t="e">
        <f>HLOOKUP($T$24,Standart,11)</f>
        <v>#N/A</v>
      </c>
      <c r="X27" s="31" t="e">
        <f t="shared" si="20"/>
        <v>#N/A</v>
      </c>
      <c r="Y27" s="43" t="e">
        <f>HLOOKUP($T$24,Standart,12)</f>
        <v>#N/A</v>
      </c>
      <c r="Z27" s="43"/>
    </row>
    <row r="28" spans="1:26" x14ac:dyDescent="0.25">
      <c r="A28" s="66" t="s">
        <v>51</v>
      </c>
      <c r="B28" s="71"/>
      <c r="C28" s="72">
        <f t="shared" si="21"/>
        <v>0</v>
      </c>
      <c r="D28" s="93">
        <f t="shared" si="22"/>
        <v>0</v>
      </c>
      <c r="E28" s="53"/>
      <c r="F28" s="54"/>
      <c r="G28" s="69" t="s">
        <v>51</v>
      </c>
      <c r="H28" s="71"/>
      <c r="I28" s="52">
        <f t="shared" si="23"/>
        <v>0</v>
      </c>
      <c r="J28" s="93">
        <f t="shared" si="24"/>
        <v>0</v>
      </c>
      <c r="K28" s="53"/>
      <c r="L28" s="54"/>
      <c r="M28" s="74" t="s">
        <v>51</v>
      </c>
      <c r="N28" s="83">
        <v>50</v>
      </c>
      <c r="O28" s="79">
        <f t="shared" si="25"/>
        <v>52</v>
      </c>
      <c r="P28" s="79">
        <f t="shared" si="26"/>
        <v>52</v>
      </c>
      <c r="Q28" s="80">
        <v>43657</v>
      </c>
      <c r="R28" s="81">
        <v>3000</v>
      </c>
      <c r="S28" s="43" t="s">
        <v>3</v>
      </c>
      <c r="T28" s="39" t="e">
        <f>HLOOKUP($T$24,Standart,5)</f>
        <v>#N/A</v>
      </c>
      <c r="U28" s="5" t="e">
        <f t="shared" si="27"/>
        <v>#N/A</v>
      </c>
      <c r="V28" s="32" t="e">
        <f t="shared" si="19"/>
        <v>#N/A</v>
      </c>
      <c r="W28" s="44" t="e">
        <f>HLOOKUP($T$24,Standart,13)</f>
        <v>#N/A</v>
      </c>
      <c r="X28" s="31" t="e">
        <f t="shared" si="20"/>
        <v>#N/A</v>
      </c>
      <c r="Y28" s="43" t="e">
        <f>HLOOKUP($T$24,Standart,14)</f>
        <v>#N/A</v>
      </c>
      <c r="Z28" s="43"/>
    </row>
    <row r="29" spans="1:26" x14ac:dyDescent="0.25">
      <c r="A29" s="66" t="s">
        <v>52</v>
      </c>
      <c r="B29" s="64"/>
      <c r="C29" s="72">
        <f t="shared" si="21"/>
        <v>0</v>
      </c>
      <c r="D29" s="93">
        <f t="shared" si="22"/>
        <v>0</v>
      </c>
      <c r="E29" s="53"/>
      <c r="F29" s="54"/>
      <c r="G29" s="66" t="s">
        <v>52</v>
      </c>
      <c r="H29" s="64"/>
      <c r="I29" s="52">
        <f t="shared" si="23"/>
        <v>0</v>
      </c>
      <c r="J29" s="93">
        <f t="shared" si="24"/>
        <v>0</v>
      </c>
      <c r="K29" s="53"/>
      <c r="L29" s="54"/>
      <c r="M29" s="74" t="s">
        <v>52</v>
      </c>
      <c r="N29" s="84">
        <v>2</v>
      </c>
      <c r="O29" s="79">
        <f t="shared" si="25"/>
        <v>-43605</v>
      </c>
      <c r="P29" s="79">
        <f t="shared" si="26"/>
        <v>-43605</v>
      </c>
      <c r="Q29" s="80"/>
      <c r="R29" s="81"/>
      <c r="T29" s="39" t="e">
        <f>HLOOKUP($T$24,Standart,6)</f>
        <v>#N/A</v>
      </c>
      <c r="U29" s="5" t="e">
        <f t="shared" si="27"/>
        <v>#N/A</v>
      </c>
      <c r="V29" s="32" t="e">
        <f t="shared" si="19"/>
        <v>#N/A</v>
      </c>
      <c r="W29" s="44" t="e">
        <f>HLOOKUP($T$24,Standart,15)</f>
        <v>#N/A</v>
      </c>
      <c r="X29" s="31" t="e">
        <f t="shared" si="20"/>
        <v>#N/A</v>
      </c>
      <c r="Y29" s="43" t="e">
        <f>HLOOKUP($T$24,Standart,16)</f>
        <v>#N/A</v>
      </c>
      <c r="Z29" s="43"/>
    </row>
    <row r="30" spans="1:26" ht="15.75" thickBot="1" x14ac:dyDescent="0.3">
      <c r="A30" s="67" t="s">
        <v>53</v>
      </c>
      <c r="B30" s="65"/>
      <c r="C30" s="73">
        <f t="shared" si="21"/>
        <v>0</v>
      </c>
      <c r="D30" s="94">
        <f t="shared" si="22"/>
        <v>0</v>
      </c>
      <c r="E30" s="57"/>
      <c r="F30" s="58"/>
      <c r="G30" s="67" t="s">
        <v>53</v>
      </c>
      <c r="H30" s="65"/>
      <c r="I30" s="56">
        <f t="shared" si="23"/>
        <v>0</v>
      </c>
      <c r="J30" s="94">
        <f t="shared" si="24"/>
        <v>0</v>
      </c>
      <c r="K30" s="57"/>
      <c r="L30" s="58"/>
      <c r="M30" s="85" t="s">
        <v>53</v>
      </c>
      <c r="N30" s="86" t="s">
        <v>58</v>
      </c>
      <c r="O30" s="87">
        <f t="shared" si="25"/>
        <v>-43605</v>
      </c>
      <c r="P30" s="87">
        <f t="shared" si="26"/>
        <v>-43605</v>
      </c>
      <c r="Q30" s="88"/>
      <c r="R30" s="89"/>
      <c r="S30" s="40"/>
      <c r="T30" s="22"/>
      <c r="U30" s="5" t="e">
        <f t="shared" si="27"/>
        <v>#N/A</v>
      </c>
      <c r="V30" s="33" t="e">
        <f t="shared" si="19"/>
        <v>#N/A</v>
      </c>
      <c r="W30" s="4" t="e">
        <f>HLOOKUP($T$24,Standart,17)</f>
        <v>#N/A</v>
      </c>
      <c r="X30" s="34" t="e">
        <f>IF(Y30&gt;1,Y30," ")</f>
        <v>#N/A</v>
      </c>
      <c r="Y30" s="40" t="e">
        <f>HLOOKUP($T$24,Standart,18)</f>
        <v>#N/A</v>
      </c>
      <c r="Z30" s="43"/>
    </row>
    <row r="31" spans="1:26" x14ac:dyDescent="0.25">
      <c r="C31" s="5"/>
      <c r="D31" s="5"/>
      <c r="E31" s="53"/>
      <c r="F31" s="31"/>
    </row>
    <row r="32" spans="1:26" x14ac:dyDescent="0.25">
      <c r="A32" s="45" t="s">
        <v>60</v>
      </c>
      <c r="B32" s="45"/>
      <c r="C32" s="45"/>
      <c r="D32" s="45"/>
      <c r="E32" s="9"/>
    </row>
    <row r="64" spans="5:5" x14ac:dyDescent="0.25">
      <c r="E64" s="2"/>
    </row>
  </sheetData>
  <mergeCells count="2">
    <mergeCell ref="D4:F4"/>
    <mergeCell ref="D5:F5"/>
  </mergeCells>
  <pageMargins left="0.7" right="0.7" top="0.75" bottom="0.75" header="0.3" footer="0.3"/>
  <pageSetup paperSize="9" scale="9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3"/>
  <sheetViews>
    <sheetView topLeftCell="I1" workbookViewId="0">
      <selection activeCell="AA2" sqref="AA2"/>
    </sheetView>
  </sheetViews>
  <sheetFormatPr defaultRowHeight="15" x14ac:dyDescent="0.25"/>
  <sheetData>
    <row r="1" spans="1:30" x14ac:dyDescent="0.25">
      <c r="A1" s="1" t="s">
        <v>9</v>
      </c>
      <c r="B1" s="20">
        <v>27</v>
      </c>
      <c r="C1">
        <v>28</v>
      </c>
      <c r="D1" s="20">
        <v>29</v>
      </c>
      <c r="E1">
        <v>30</v>
      </c>
      <c r="F1">
        <v>31</v>
      </c>
      <c r="G1">
        <v>57</v>
      </c>
      <c r="H1">
        <v>23</v>
      </c>
      <c r="I1">
        <v>24</v>
      </c>
      <c r="J1">
        <v>25</v>
      </c>
      <c r="K1">
        <v>26</v>
      </c>
      <c r="L1" s="20">
        <v>19</v>
      </c>
      <c r="M1">
        <v>21</v>
      </c>
      <c r="N1">
        <v>1</v>
      </c>
      <c r="O1">
        <v>2</v>
      </c>
      <c r="P1">
        <v>3</v>
      </c>
      <c r="Q1">
        <v>4</v>
      </c>
      <c r="R1" s="20">
        <v>9</v>
      </c>
      <c r="S1">
        <v>10</v>
      </c>
      <c r="T1">
        <v>11</v>
      </c>
      <c r="U1">
        <v>12</v>
      </c>
      <c r="V1">
        <v>13</v>
      </c>
      <c r="W1" s="20">
        <v>16</v>
      </c>
      <c r="X1">
        <v>18</v>
      </c>
      <c r="Z1" s="10" t="s">
        <v>0</v>
      </c>
      <c r="AA1" s="11">
        <v>101</v>
      </c>
      <c r="AB1" s="12"/>
      <c r="AC1" s="13" t="s">
        <v>6</v>
      </c>
      <c r="AD1" s="3">
        <v>42154</v>
      </c>
    </row>
    <row r="2" spans="1:30" x14ac:dyDescent="0.25">
      <c r="A2" t="s">
        <v>10</v>
      </c>
      <c r="B2" s="28" t="s">
        <v>28</v>
      </c>
      <c r="C2" s="26" t="s">
        <v>30</v>
      </c>
      <c r="D2" s="28" t="s">
        <v>32</v>
      </c>
      <c r="E2" s="26" t="s">
        <v>32</v>
      </c>
      <c r="F2" s="26" t="s">
        <v>32</v>
      </c>
      <c r="G2" s="20" t="s">
        <v>36</v>
      </c>
      <c r="H2" s="26" t="s">
        <v>22</v>
      </c>
      <c r="I2" s="26" t="s">
        <v>22</v>
      </c>
      <c r="J2" s="26" t="s">
        <v>22</v>
      </c>
      <c r="K2" s="26" t="s">
        <v>22</v>
      </c>
      <c r="L2" s="20" t="s">
        <v>21</v>
      </c>
      <c r="M2" s="9" t="s">
        <v>21</v>
      </c>
      <c r="N2" t="s">
        <v>11</v>
      </c>
      <c r="O2" t="s">
        <v>11</v>
      </c>
      <c r="P2" t="s">
        <v>11</v>
      </c>
      <c r="Q2" t="s">
        <v>11</v>
      </c>
      <c r="R2" s="20" t="s">
        <v>18</v>
      </c>
      <c r="S2" t="s">
        <v>18</v>
      </c>
      <c r="T2" t="s">
        <v>18</v>
      </c>
      <c r="U2" t="s">
        <v>18</v>
      </c>
      <c r="V2" t="s">
        <v>18</v>
      </c>
      <c r="W2" s="20" t="s">
        <v>19</v>
      </c>
      <c r="X2" t="s">
        <v>19</v>
      </c>
      <c r="Z2" s="27" t="s">
        <v>23</v>
      </c>
      <c r="AA2" s="9"/>
      <c r="AB2" s="9" t="e">
        <f>HLOOKUP($AA$1,Indtastning,7)</f>
        <v>#REF!</v>
      </c>
      <c r="AC2" s="15" t="e">
        <f>HLOOKUP($AA$1,Indtastning,8)</f>
        <v>#REF!</v>
      </c>
      <c r="AD2" s="3" t="e">
        <f>$E$44+AB2</f>
        <v>#REF!</v>
      </c>
    </row>
    <row r="3" spans="1:30" x14ac:dyDescent="0.25">
      <c r="A3" t="s">
        <v>1</v>
      </c>
      <c r="B3" s="20"/>
      <c r="D3" s="20"/>
      <c r="G3" s="21">
        <v>42125</v>
      </c>
      <c r="H3" s="2"/>
      <c r="I3" s="2"/>
      <c r="J3" s="2"/>
      <c r="K3" s="2"/>
      <c r="L3" s="21"/>
      <c r="M3" s="2"/>
      <c r="N3" s="2"/>
      <c r="O3" s="2"/>
      <c r="P3" s="2"/>
      <c r="Q3" s="2"/>
      <c r="R3" s="21"/>
      <c r="S3" s="2"/>
      <c r="T3" s="2"/>
      <c r="U3" s="2"/>
      <c r="V3" s="2"/>
      <c r="W3" s="21"/>
      <c r="X3" s="2"/>
      <c r="Z3" s="27" t="s">
        <v>24</v>
      </c>
      <c r="AA3" s="16"/>
      <c r="AB3" s="9" t="e">
        <f>HLOOKUP($AA$1,Indtastning,7+2)</f>
        <v>#REF!</v>
      </c>
      <c r="AC3" s="15" t="e">
        <f>HLOOKUP($AA$1,Indtastning,10)</f>
        <v>#REF!</v>
      </c>
      <c r="AD3" s="3" t="e">
        <f t="shared" ref="AD3:AD8" si="0">$E$44+AB3</f>
        <v>#REF!</v>
      </c>
    </row>
    <row r="4" spans="1:30" x14ac:dyDescent="0.25">
      <c r="A4" t="s">
        <v>2</v>
      </c>
      <c r="B4" s="21">
        <v>42144</v>
      </c>
      <c r="C4" s="2">
        <v>42144</v>
      </c>
      <c r="D4" s="21">
        <v>42156</v>
      </c>
      <c r="E4" s="2">
        <v>42161</v>
      </c>
      <c r="F4" s="2">
        <v>42165</v>
      </c>
      <c r="G4" s="21">
        <v>42156</v>
      </c>
      <c r="H4" s="2">
        <v>42149</v>
      </c>
      <c r="I4" s="2">
        <v>42149</v>
      </c>
      <c r="J4" s="2">
        <v>42149</v>
      </c>
      <c r="K4" s="2">
        <v>42149</v>
      </c>
      <c r="L4" s="21">
        <v>42156</v>
      </c>
      <c r="M4" s="2">
        <v>42156</v>
      </c>
      <c r="N4" s="2">
        <v>42154</v>
      </c>
      <c r="O4" s="2">
        <v>42154</v>
      </c>
      <c r="P4" s="2">
        <v>42153</v>
      </c>
      <c r="Q4" s="2">
        <v>42156</v>
      </c>
      <c r="R4" s="21">
        <v>42145</v>
      </c>
      <c r="S4" s="2">
        <v>42145</v>
      </c>
      <c r="T4" s="2">
        <v>42152</v>
      </c>
      <c r="U4" s="2">
        <v>42145</v>
      </c>
      <c r="V4" s="2">
        <v>42145</v>
      </c>
      <c r="W4" s="21">
        <v>42136</v>
      </c>
      <c r="X4" s="2">
        <v>42136</v>
      </c>
      <c r="Z4" s="27" t="s">
        <v>25</v>
      </c>
      <c r="AA4" s="16"/>
      <c r="AB4" s="9" t="e">
        <f>HLOOKUP($AA$1,Indtastning,7+4)</f>
        <v>#REF!</v>
      </c>
      <c r="AC4" s="15" t="e">
        <f>HLOOKUP(AA1,Indtastning,12)</f>
        <v>#REF!</v>
      </c>
      <c r="AD4" s="3" t="e">
        <f t="shared" si="0"/>
        <v>#REF!</v>
      </c>
    </row>
    <row r="5" spans="1:30" x14ac:dyDescent="0.25">
      <c r="A5" t="s">
        <v>3</v>
      </c>
      <c r="B5" s="20" t="s">
        <v>12</v>
      </c>
      <c r="C5" s="26" t="s">
        <v>17</v>
      </c>
      <c r="D5" s="28" t="s">
        <v>12</v>
      </c>
      <c r="E5" s="26" t="s">
        <v>12</v>
      </c>
      <c r="F5" s="26" t="s">
        <v>12</v>
      </c>
      <c r="G5" s="20" t="s">
        <v>12</v>
      </c>
      <c r="H5" t="s">
        <v>12</v>
      </c>
      <c r="I5" t="s">
        <v>12</v>
      </c>
      <c r="J5" t="s">
        <v>12</v>
      </c>
      <c r="K5" t="s">
        <v>12</v>
      </c>
      <c r="L5" s="20" t="s">
        <v>12</v>
      </c>
      <c r="M5" s="26" t="s">
        <v>12</v>
      </c>
      <c r="N5" t="s">
        <v>12</v>
      </c>
      <c r="O5" t="s">
        <v>12</v>
      </c>
      <c r="P5" t="s">
        <v>12</v>
      </c>
      <c r="Q5" t="s">
        <v>12</v>
      </c>
      <c r="R5" s="20">
        <v>1</v>
      </c>
      <c r="S5">
        <v>2</v>
      </c>
      <c r="T5">
        <v>3</v>
      </c>
      <c r="U5">
        <v>4</v>
      </c>
      <c r="V5">
        <v>5</v>
      </c>
      <c r="W5" s="20" t="s">
        <v>12</v>
      </c>
      <c r="X5" t="s">
        <v>12</v>
      </c>
      <c r="Z5" s="14" t="s">
        <v>3</v>
      </c>
      <c r="AA5" s="16" t="e">
        <f>HLOOKUP($B$44,Indtastning,5)</f>
        <v>#REF!</v>
      </c>
      <c r="AB5" s="9" t="e">
        <f>HLOOKUP($AA$1,Indtastning,7+6)</f>
        <v>#REF!</v>
      </c>
      <c r="AC5" s="15" t="e">
        <f>HLOOKUP($AA$1,Indtastning,14)</f>
        <v>#REF!</v>
      </c>
      <c r="AD5" s="3" t="e">
        <f t="shared" si="0"/>
        <v>#REF!</v>
      </c>
    </row>
    <row r="6" spans="1:30" x14ac:dyDescent="0.25">
      <c r="A6" s="1"/>
      <c r="B6" s="22" t="s">
        <v>29</v>
      </c>
      <c r="C6" s="1" t="s">
        <v>31</v>
      </c>
      <c r="D6" s="22" t="s">
        <v>33</v>
      </c>
      <c r="E6" s="1" t="s">
        <v>34</v>
      </c>
      <c r="F6" s="1" t="s">
        <v>35</v>
      </c>
      <c r="G6" s="22"/>
      <c r="H6" s="1" t="s">
        <v>26</v>
      </c>
      <c r="I6" s="1" t="s">
        <v>27</v>
      </c>
      <c r="J6" s="1">
        <v>3</v>
      </c>
      <c r="K6" s="1">
        <v>4</v>
      </c>
      <c r="L6" s="22">
        <v>1</v>
      </c>
      <c r="M6" s="1">
        <v>11</v>
      </c>
      <c r="N6" s="1" t="s">
        <v>13</v>
      </c>
      <c r="O6" s="1" t="s">
        <v>14</v>
      </c>
      <c r="P6" s="1" t="s">
        <v>15</v>
      </c>
      <c r="Q6" s="1" t="s">
        <v>16</v>
      </c>
      <c r="R6" s="22">
        <v>1</v>
      </c>
      <c r="S6" s="1">
        <v>2</v>
      </c>
      <c r="T6" s="1">
        <v>3</v>
      </c>
      <c r="U6" s="1">
        <v>4</v>
      </c>
      <c r="V6" s="1">
        <v>5</v>
      </c>
      <c r="W6" s="22">
        <v>1</v>
      </c>
      <c r="X6" s="1" t="s">
        <v>20</v>
      </c>
      <c r="Z6" s="14"/>
      <c r="AA6" s="9"/>
      <c r="AB6" s="9" t="e">
        <f>HLOOKUP($AA$1,Indtastning,7+8)</f>
        <v>#REF!</v>
      </c>
      <c r="AC6" s="15" t="e">
        <f>HLOOKUP(AA1,Indtastning,16)</f>
        <v>#REF!</v>
      </c>
      <c r="AD6" s="3" t="e">
        <f t="shared" si="0"/>
        <v>#REF!</v>
      </c>
    </row>
    <row r="7" spans="1:30" ht="15.75" thickBot="1" x14ac:dyDescent="0.3">
      <c r="A7" s="6" t="s">
        <v>5</v>
      </c>
      <c r="B7" s="23">
        <v>42184</v>
      </c>
      <c r="C7" s="7">
        <v>42184</v>
      </c>
      <c r="D7" s="23">
        <v>42184</v>
      </c>
      <c r="E7" s="7">
        <v>42184</v>
      </c>
      <c r="F7" s="23">
        <v>42184</v>
      </c>
      <c r="G7" s="23">
        <v>42183</v>
      </c>
      <c r="H7" s="7">
        <v>42179</v>
      </c>
      <c r="I7" s="7">
        <v>42179</v>
      </c>
      <c r="J7" s="7">
        <v>42179</v>
      </c>
      <c r="K7" s="7">
        <v>42179</v>
      </c>
      <c r="L7" s="23">
        <v>42179</v>
      </c>
      <c r="M7" s="7">
        <v>42179</v>
      </c>
      <c r="N7" s="7">
        <v>42179</v>
      </c>
      <c r="O7" s="7">
        <v>42179</v>
      </c>
      <c r="P7" s="7">
        <v>42179</v>
      </c>
      <c r="Q7" s="7">
        <v>42179</v>
      </c>
      <c r="R7" s="23">
        <v>42179</v>
      </c>
      <c r="S7" s="7">
        <v>42179</v>
      </c>
      <c r="T7" s="7">
        <v>42179</v>
      </c>
      <c r="U7" s="7">
        <v>42179</v>
      </c>
      <c r="V7" s="7">
        <v>42179</v>
      </c>
      <c r="W7" s="23">
        <v>42179</v>
      </c>
      <c r="X7" s="7">
        <v>42179</v>
      </c>
      <c r="Z7" s="17"/>
      <c r="AA7" s="18"/>
      <c r="AB7" s="9" t="e">
        <f>HLOOKUP($AA$1,Indtastning,7+10)</f>
        <v>#REF!</v>
      </c>
      <c r="AC7" s="19" t="e">
        <f>HLOOKUP($AA$1,Indtastning,18)</f>
        <v>#REF!</v>
      </c>
      <c r="AD7" s="3" t="e">
        <f t="shared" si="0"/>
        <v>#REF!</v>
      </c>
    </row>
    <row r="8" spans="1:30" x14ac:dyDescent="0.25">
      <c r="A8" s="6"/>
      <c r="B8" s="30">
        <f>B7-B4</f>
        <v>40</v>
      </c>
      <c r="C8" s="30">
        <f t="shared" ref="C8:X8" si="1">C7-C4</f>
        <v>40</v>
      </c>
      <c r="D8" s="30">
        <f t="shared" si="1"/>
        <v>28</v>
      </c>
      <c r="E8" s="30">
        <f t="shared" si="1"/>
        <v>23</v>
      </c>
      <c r="F8" s="30">
        <f t="shared" si="1"/>
        <v>19</v>
      </c>
      <c r="G8" s="30">
        <f t="shared" si="1"/>
        <v>27</v>
      </c>
      <c r="H8" s="30">
        <f t="shared" si="1"/>
        <v>30</v>
      </c>
      <c r="I8" s="30">
        <f t="shared" si="1"/>
        <v>30</v>
      </c>
      <c r="J8" s="30">
        <f t="shared" si="1"/>
        <v>30</v>
      </c>
      <c r="K8" s="30">
        <f t="shared" si="1"/>
        <v>30</v>
      </c>
      <c r="L8" s="30">
        <f t="shared" si="1"/>
        <v>23</v>
      </c>
      <c r="M8" s="30">
        <f t="shared" si="1"/>
        <v>23</v>
      </c>
      <c r="N8" s="30">
        <f t="shared" si="1"/>
        <v>25</v>
      </c>
      <c r="O8" s="30">
        <f t="shared" si="1"/>
        <v>25</v>
      </c>
      <c r="P8" s="30">
        <f t="shared" si="1"/>
        <v>26</v>
      </c>
      <c r="Q8" s="30">
        <f t="shared" si="1"/>
        <v>23</v>
      </c>
      <c r="R8" s="30">
        <f t="shared" si="1"/>
        <v>34</v>
      </c>
      <c r="S8" s="30">
        <f t="shared" si="1"/>
        <v>34</v>
      </c>
      <c r="T8" s="30">
        <f t="shared" si="1"/>
        <v>27</v>
      </c>
      <c r="U8" s="30">
        <f t="shared" si="1"/>
        <v>34</v>
      </c>
      <c r="V8" s="30">
        <f t="shared" si="1"/>
        <v>34</v>
      </c>
      <c r="W8" s="30">
        <f t="shared" si="1"/>
        <v>43</v>
      </c>
      <c r="X8" s="30">
        <f t="shared" si="1"/>
        <v>43</v>
      </c>
      <c r="AD8" s="3">
        <f t="shared" si="0"/>
        <v>0</v>
      </c>
    </row>
    <row r="9" spans="1:30" x14ac:dyDescent="0.25">
      <c r="A9" s="8" t="s">
        <v>6</v>
      </c>
      <c r="B9" s="24">
        <v>6200</v>
      </c>
      <c r="C9" s="8">
        <v>6600</v>
      </c>
      <c r="D9" s="24">
        <v>5200</v>
      </c>
      <c r="E9" s="8">
        <v>5900</v>
      </c>
      <c r="F9" s="8">
        <v>5600</v>
      </c>
      <c r="G9" s="24">
        <v>6300</v>
      </c>
      <c r="H9" s="8">
        <v>5400</v>
      </c>
      <c r="I9" s="8">
        <v>5500</v>
      </c>
      <c r="J9" s="8">
        <v>6000</v>
      </c>
      <c r="K9" s="8">
        <v>6100</v>
      </c>
      <c r="L9" s="24">
        <v>6100</v>
      </c>
      <c r="M9" s="8">
        <v>6400</v>
      </c>
      <c r="N9" s="8">
        <v>7300</v>
      </c>
      <c r="O9" s="8">
        <v>7200</v>
      </c>
      <c r="P9" s="8">
        <v>7250</v>
      </c>
      <c r="Q9" s="8">
        <v>7050</v>
      </c>
      <c r="R9" s="24">
        <v>7950</v>
      </c>
      <c r="S9" s="8">
        <v>5450</v>
      </c>
      <c r="T9" s="8">
        <v>7700</v>
      </c>
      <c r="U9" s="8">
        <v>7300</v>
      </c>
      <c r="V9" s="8">
        <v>7250</v>
      </c>
      <c r="W9" s="24">
        <v>5100</v>
      </c>
      <c r="X9" s="8">
        <v>3800</v>
      </c>
    </row>
    <row r="10" spans="1:30" x14ac:dyDescent="0.25">
      <c r="A10" s="6" t="s">
        <v>5</v>
      </c>
      <c r="B10" s="23">
        <v>42189</v>
      </c>
      <c r="C10" s="7">
        <v>42189</v>
      </c>
      <c r="D10" s="23">
        <v>42189</v>
      </c>
      <c r="E10" s="7">
        <v>42189</v>
      </c>
      <c r="F10" s="7">
        <v>42189</v>
      </c>
      <c r="G10" s="23">
        <v>42193</v>
      </c>
      <c r="H10" s="7">
        <v>42186</v>
      </c>
      <c r="I10" s="7">
        <v>42186</v>
      </c>
      <c r="J10" s="7">
        <v>42186</v>
      </c>
      <c r="K10" s="7">
        <v>42186</v>
      </c>
      <c r="L10" s="23">
        <v>42186</v>
      </c>
      <c r="M10" s="7">
        <v>42186</v>
      </c>
      <c r="N10" s="7">
        <v>42186</v>
      </c>
      <c r="O10" s="7">
        <v>42186</v>
      </c>
      <c r="P10" s="7">
        <v>42186</v>
      </c>
      <c r="Q10" s="7">
        <v>42186</v>
      </c>
      <c r="R10" s="23">
        <v>42186</v>
      </c>
      <c r="S10" s="7">
        <v>42186</v>
      </c>
      <c r="T10" s="7">
        <v>42186</v>
      </c>
      <c r="U10" s="7">
        <v>42186</v>
      </c>
      <c r="V10" s="7">
        <v>42186</v>
      </c>
      <c r="W10" s="23">
        <v>42187</v>
      </c>
      <c r="X10" s="7">
        <v>42187</v>
      </c>
    </row>
    <row r="11" spans="1:30" x14ac:dyDescent="0.25">
      <c r="A11" s="6"/>
      <c r="B11" s="30">
        <f>B10-B4</f>
        <v>45</v>
      </c>
      <c r="C11" s="30">
        <f t="shared" ref="C11:X11" si="2">C10-C4</f>
        <v>45</v>
      </c>
      <c r="D11" s="30">
        <f t="shared" si="2"/>
        <v>33</v>
      </c>
      <c r="E11" s="30">
        <f t="shared" si="2"/>
        <v>28</v>
      </c>
      <c r="F11" s="30">
        <f t="shared" si="2"/>
        <v>24</v>
      </c>
      <c r="G11" s="30">
        <f t="shared" si="2"/>
        <v>37</v>
      </c>
      <c r="H11" s="30">
        <f t="shared" si="2"/>
        <v>37</v>
      </c>
      <c r="I11" s="30">
        <f t="shared" si="2"/>
        <v>37</v>
      </c>
      <c r="J11" s="30">
        <f t="shared" si="2"/>
        <v>37</v>
      </c>
      <c r="K11" s="30">
        <f t="shared" si="2"/>
        <v>37</v>
      </c>
      <c r="L11" s="30">
        <f t="shared" si="2"/>
        <v>30</v>
      </c>
      <c r="M11" s="30">
        <f t="shared" si="2"/>
        <v>30</v>
      </c>
      <c r="N11" s="30">
        <f t="shared" si="2"/>
        <v>32</v>
      </c>
      <c r="O11" s="30">
        <f t="shared" si="2"/>
        <v>32</v>
      </c>
      <c r="P11" s="30">
        <f t="shared" si="2"/>
        <v>33</v>
      </c>
      <c r="Q11" s="30">
        <f t="shared" si="2"/>
        <v>30</v>
      </c>
      <c r="R11" s="30">
        <f t="shared" si="2"/>
        <v>41</v>
      </c>
      <c r="S11" s="30">
        <f t="shared" si="2"/>
        <v>41</v>
      </c>
      <c r="T11" s="30">
        <f t="shared" si="2"/>
        <v>34</v>
      </c>
      <c r="U11" s="30">
        <f t="shared" si="2"/>
        <v>41</v>
      </c>
      <c r="V11" s="30">
        <f t="shared" si="2"/>
        <v>41</v>
      </c>
      <c r="W11" s="30">
        <f t="shared" si="2"/>
        <v>51</v>
      </c>
      <c r="X11" s="30">
        <f t="shared" si="2"/>
        <v>51</v>
      </c>
    </row>
    <row r="12" spans="1:30" x14ac:dyDescent="0.25">
      <c r="A12" s="8" t="s">
        <v>6</v>
      </c>
      <c r="B12" s="24">
        <v>5100</v>
      </c>
      <c r="C12" s="8">
        <v>4800</v>
      </c>
      <c r="D12" s="24">
        <v>4800</v>
      </c>
      <c r="E12" s="8">
        <v>5800</v>
      </c>
      <c r="F12" s="8">
        <v>5400</v>
      </c>
      <c r="G12" s="24">
        <v>6450</v>
      </c>
      <c r="H12" s="8">
        <v>5500</v>
      </c>
      <c r="I12" s="8">
        <v>5600</v>
      </c>
      <c r="J12" s="8">
        <v>5600</v>
      </c>
      <c r="K12" s="8">
        <v>6100</v>
      </c>
      <c r="L12" s="24">
        <v>5000</v>
      </c>
      <c r="M12" s="8">
        <v>6100</v>
      </c>
      <c r="N12" s="8">
        <v>5200</v>
      </c>
      <c r="O12" s="8">
        <v>5200</v>
      </c>
      <c r="P12" s="8">
        <v>5500</v>
      </c>
      <c r="Q12" s="8">
        <v>6300</v>
      </c>
      <c r="R12" s="24">
        <v>7750</v>
      </c>
      <c r="S12" s="8">
        <v>4950</v>
      </c>
      <c r="T12" s="8">
        <v>7050</v>
      </c>
      <c r="U12" s="8">
        <v>6750</v>
      </c>
      <c r="V12" s="8">
        <v>7050</v>
      </c>
      <c r="W12" s="24">
        <v>5200</v>
      </c>
      <c r="X12" s="8">
        <v>4100</v>
      </c>
    </row>
    <row r="13" spans="1:30" x14ac:dyDescent="0.25">
      <c r="A13" s="6" t="s">
        <v>5</v>
      </c>
      <c r="B13" s="23">
        <v>42198</v>
      </c>
      <c r="C13" s="7">
        <v>42198</v>
      </c>
      <c r="D13" s="23">
        <v>42198</v>
      </c>
      <c r="E13" s="7">
        <v>42198</v>
      </c>
      <c r="F13" s="7">
        <v>42198</v>
      </c>
      <c r="G13" s="23">
        <v>42201</v>
      </c>
      <c r="H13" s="7">
        <v>42193</v>
      </c>
      <c r="I13" s="7">
        <v>42193</v>
      </c>
      <c r="J13" s="7">
        <v>42193</v>
      </c>
      <c r="K13" s="7">
        <v>42193</v>
      </c>
      <c r="L13" s="23">
        <v>42193</v>
      </c>
      <c r="M13" s="7">
        <v>42193</v>
      </c>
      <c r="N13" s="7">
        <v>42193</v>
      </c>
      <c r="O13" s="7">
        <v>42193</v>
      </c>
      <c r="P13" s="7">
        <v>42193</v>
      </c>
      <c r="Q13" s="7">
        <v>42193</v>
      </c>
      <c r="R13" s="23">
        <v>42193</v>
      </c>
      <c r="S13" s="7">
        <v>42193</v>
      </c>
      <c r="T13" s="7">
        <v>42193</v>
      </c>
      <c r="U13" s="7">
        <v>42193</v>
      </c>
      <c r="V13" s="7">
        <v>42193</v>
      </c>
      <c r="W13" s="23">
        <v>42194</v>
      </c>
      <c r="X13" s="7">
        <v>42194</v>
      </c>
    </row>
    <row r="14" spans="1:30" x14ac:dyDescent="0.25">
      <c r="A14" s="6"/>
      <c r="B14" s="30">
        <f>B13-B4</f>
        <v>54</v>
      </c>
      <c r="C14" s="30">
        <f t="shared" ref="C14:X14" si="3">C13-C4</f>
        <v>54</v>
      </c>
      <c r="D14" s="30">
        <f t="shared" si="3"/>
        <v>42</v>
      </c>
      <c r="E14" s="30">
        <f t="shared" si="3"/>
        <v>37</v>
      </c>
      <c r="F14" s="30">
        <f t="shared" si="3"/>
        <v>33</v>
      </c>
      <c r="G14" s="30">
        <f t="shared" si="3"/>
        <v>45</v>
      </c>
      <c r="H14" s="30">
        <f t="shared" si="3"/>
        <v>44</v>
      </c>
      <c r="I14" s="30">
        <f t="shared" si="3"/>
        <v>44</v>
      </c>
      <c r="J14" s="30">
        <f t="shared" si="3"/>
        <v>44</v>
      </c>
      <c r="K14" s="30">
        <f t="shared" si="3"/>
        <v>44</v>
      </c>
      <c r="L14" s="30">
        <f t="shared" si="3"/>
        <v>37</v>
      </c>
      <c r="M14" s="30">
        <f t="shared" si="3"/>
        <v>37</v>
      </c>
      <c r="N14" s="30">
        <f t="shared" si="3"/>
        <v>39</v>
      </c>
      <c r="O14" s="30">
        <f t="shared" si="3"/>
        <v>39</v>
      </c>
      <c r="P14" s="30">
        <f t="shared" si="3"/>
        <v>40</v>
      </c>
      <c r="Q14" s="30">
        <f t="shared" si="3"/>
        <v>37</v>
      </c>
      <c r="R14" s="30">
        <f t="shared" si="3"/>
        <v>48</v>
      </c>
      <c r="S14" s="30">
        <f t="shared" si="3"/>
        <v>48</v>
      </c>
      <c r="T14" s="30">
        <f t="shared" si="3"/>
        <v>41</v>
      </c>
      <c r="U14" s="30">
        <f t="shared" si="3"/>
        <v>48</v>
      </c>
      <c r="V14" s="30">
        <f t="shared" si="3"/>
        <v>48</v>
      </c>
      <c r="W14" s="30">
        <f t="shared" si="3"/>
        <v>58</v>
      </c>
      <c r="X14" s="30">
        <f t="shared" si="3"/>
        <v>58</v>
      </c>
    </row>
    <row r="15" spans="1:30" x14ac:dyDescent="0.25">
      <c r="A15" s="8" t="s">
        <v>6</v>
      </c>
      <c r="B15" s="24">
        <v>3500</v>
      </c>
      <c r="C15" s="8">
        <v>4200</v>
      </c>
      <c r="D15" s="24">
        <v>3800</v>
      </c>
      <c r="E15" s="8">
        <v>5300</v>
      </c>
      <c r="F15" s="8">
        <v>4000</v>
      </c>
      <c r="G15" s="24">
        <v>5700</v>
      </c>
      <c r="H15" s="8">
        <v>6100</v>
      </c>
      <c r="I15" s="8">
        <v>5600</v>
      </c>
      <c r="J15" s="8">
        <v>6200</v>
      </c>
      <c r="K15" s="8">
        <v>6200</v>
      </c>
      <c r="L15" s="24">
        <v>3000</v>
      </c>
      <c r="M15" s="8">
        <v>6500</v>
      </c>
      <c r="N15" s="8">
        <v>5600</v>
      </c>
      <c r="O15" s="8">
        <v>4900</v>
      </c>
      <c r="P15" s="8">
        <v>6200</v>
      </c>
      <c r="Q15" s="8">
        <v>6200</v>
      </c>
      <c r="R15" s="24">
        <v>7750</v>
      </c>
      <c r="S15" s="8">
        <v>5300</v>
      </c>
      <c r="T15" s="8">
        <v>6250</v>
      </c>
      <c r="U15" s="8">
        <v>4200</v>
      </c>
      <c r="V15" s="8">
        <v>8800</v>
      </c>
      <c r="W15" s="24">
        <v>5500</v>
      </c>
      <c r="X15" s="8">
        <v>4200</v>
      </c>
    </row>
    <row r="16" spans="1:30" x14ac:dyDescent="0.25">
      <c r="A16" s="6" t="s">
        <v>5</v>
      </c>
      <c r="B16" s="23">
        <v>42205</v>
      </c>
      <c r="C16" s="7">
        <v>42205</v>
      </c>
      <c r="D16" s="23">
        <v>42205</v>
      </c>
      <c r="E16" s="7">
        <v>42205</v>
      </c>
      <c r="F16" s="7">
        <v>42205</v>
      </c>
      <c r="G16" s="23">
        <v>42209</v>
      </c>
      <c r="H16" s="7">
        <v>42200</v>
      </c>
      <c r="I16" s="7">
        <v>42200</v>
      </c>
      <c r="J16" s="7">
        <v>42200</v>
      </c>
      <c r="K16" s="7">
        <v>42200</v>
      </c>
      <c r="L16" s="23">
        <v>42199</v>
      </c>
      <c r="M16" s="7">
        <v>42199</v>
      </c>
      <c r="N16" s="7">
        <v>42201</v>
      </c>
      <c r="O16" s="7">
        <v>42201</v>
      </c>
      <c r="P16" s="7">
        <v>42201</v>
      </c>
      <c r="Q16" s="7">
        <v>42201</v>
      </c>
      <c r="R16" s="23">
        <v>42200</v>
      </c>
      <c r="S16" s="7">
        <v>42200</v>
      </c>
      <c r="T16" s="7">
        <v>42200</v>
      </c>
      <c r="U16" s="7">
        <v>42200</v>
      </c>
      <c r="V16" s="7">
        <v>42200</v>
      </c>
      <c r="W16" s="23">
        <v>42208</v>
      </c>
      <c r="X16" s="7">
        <v>42208</v>
      </c>
    </row>
    <row r="17" spans="1:24" x14ac:dyDescent="0.25">
      <c r="A17" s="6"/>
      <c r="B17" s="30">
        <f>B16-B4</f>
        <v>61</v>
      </c>
      <c r="C17" s="30">
        <f t="shared" ref="C17:X17" si="4">C16-C4</f>
        <v>61</v>
      </c>
      <c r="D17" s="30">
        <f t="shared" si="4"/>
        <v>49</v>
      </c>
      <c r="E17" s="30">
        <f t="shared" si="4"/>
        <v>44</v>
      </c>
      <c r="F17" s="30">
        <f t="shared" si="4"/>
        <v>40</v>
      </c>
      <c r="G17" s="30">
        <f t="shared" si="4"/>
        <v>53</v>
      </c>
      <c r="H17" s="30">
        <f t="shared" si="4"/>
        <v>51</v>
      </c>
      <c r="I17" s="30">
        <f t="shared" si="4"/>
        <v>51</v>
      </c>
      <c r="J17" s="30">
        <f t="shared" si="4"/>
        <v>51</v>
      </c>
      <c r="K17" s="30">
        <f t="shared" si="4"/>
        <v>51</v>
      </c>
      <c r="L17" s="30">
        <f t="shared" si="4"/>
        <v>43</v>
      </c>
      <c r="M17" s="30">
        <f t="shared" si="4"/>
        <v>43</v>
      </c>
      <c r="N17" s="30">
        <f t="shared" si="4"/>
        <v>47</v>
      </c>
      <c r="O17" s="30">
        <f t="shared" si="4"/>
        <v>47</v>
      </c>
      <c r="P17" s="30">
        <f t="shared" si="4"/>
        <v>48</v>
      </c>
      <c r="Q17" s="30">
        <f t="shared" si="4"/>
        <v>45</v>
      </c>
      <c r="R17" s="30">
        <f t="shared" si="4"/>
        <v>55</v>
      </c>
      <c r="S17" s="30">
        <f t="shared" si="4"/>
        <v>55</v>
      </c>
      <c r="T17" s="30">
        <f t="shared" si="4"/>
        <v>48</v>
      </c>
      <c r="U17" s="30">
        <f t="shared" si="4"/>
        <v>55</v>
      </c>
      <c r="V17" s="30">
        <f t="shared" si="4"/>
        <v>55</v>
      </c>
      <c r="W17" s="30">
        <f t="shared" si="4"/>
        <v>72</v>
      </c>
      <c r="X17" s="30">
        <f t="shared" si="4"/>
        <v>72</v>
      </c>
    </row>
    <row r="18" spans="1:24" x14ac:dyDescent="0.25">
      <c r="A18" s="8" t="s">
        <v>6</v>
      </c>
      <c r="B18" s="24">
        <v>2100</v>
      </c>
      <c r="C18" s="8">
        <v>2700</v>
      </c>
      <c r="D18" s="24">
        <v>2800</v>
      </c>
      <c r="E18" s="8">
        <v>5400</v>
      </c>
      <c r="F18" s="8">
        <v>3500</v>
      </c>
      <c r="G18" s="24">
        <v>4850</v>
      </c>
      <c r="H18" s="8">
        <v>4100</v>
      </c>
      <c r="I18" s="8">
        <v>3900</v>
      </c>
      <c r="J18" s="8">
        <v>3400</v>
      </c>
      <c r="K18" s="8">
        <v>3900</v>
      </c>
      <c r="L18" s="24">
        <v>1800</v>
      </c>
      <c r="M18" s="8">
        <v>5700</v>
      </c>
      <c r="N18" s="8">
        <v>5200</v>
      </c>
      <c r="O18" s="8">
        <v>4800</v>
      </c>
      <c r="P18" s="8">
        <v>6100</v>
      </c>
      <c r="Q18" s="8">
        <v>6500</v>
      </c>
      <c r="R18" s="24">
        <v>4600</v>
      </c>
      <c r="S18" s="8">
        <v>2350</v>
      </c>
      <c r="T18" s="8">
        <v>4000</v>
      </c>
      <c r="U18" s="8">
        <v>2000</v>
      </c>
      <c r="V18" s="8">
        <v>2200</v>
      </c>
      <c r="W18" s="24">
        <v>3400</v>
      </c>
      <c r="X18" s="8">
        <v>1600</v>
      </c>
    </row>
    <row r="19" spans="1:24" x14ac:dyDescent="0.25">
      <c r="A19" s="6" t="s">
        <v>5</v>
      </c>
      <c r="B19" s="23">
        <v>42212</v>
      </c>
      <c r="C19" s="23">
        <v>42212</v>
      </c>
      <c r="D19" s="23">
        <v>42212</v>
      </c>
      <c r="E19" s="23">
        <v>42212</v>
      </c>
      <c r="F19" s="23">
        <v>42212</v>
      </c>
      <c r="G19" s="23">
        <v>42218</v>
      </c>
      <c r="H19" s="7">
        <v>42207</v>
      </c>
      <c r="I19" s="7">
        <v>42207</v>
      </c>
      <c r="J19" s="7">
        <v>42207</v>
      </c>
      <c r="K19" s="7">
        <v>42207</v>
      </c>
      <c r="L19" s="25"/>
      <c r="M19" s="6"/>
      <c r="N19" s="7">
        <v>42208</v>
      </c>
      <c r="O19" s="7">
        <v>42208</v>
      </c>
      <c r="P19" s="7">
        <v>42208</v>
      </c>
      <c r="Q19" s="7">
        <v>42208</v>
      </c>
      <c r="R19" s="23">
        <v>42207</v>
      </c>
      <c r="S19" s="7">
        <v>42207</v>
      </c>
      <c r="T19" s="23">
        <v>42207</v>
      </c>
      <c r="U19" s="7">
        <v>42207</v>
      </c>
      <c r="V19" s="23">
        <v>42207</v>
      </c>
    </row>
    <row r="20" spans="1:24" x14ac:dyDescent="0.25">
      <c r="A20" s="6"/>
      <c r="B20" s="30">
        <f>B19-B4</f>
        <v>68</v>
      </c>
      <c r="C20" s="30">
        <f t="shared" ref="C20:V20" si="5">C19-C4</f>
        <v>68</v>
      </c>
      <c r="D20" s="30">
        <f t="shared" si="5"/>
        <v>56</v>
      </c>
      <c r="E20" s="30">
        <f t="shared" si="5"/>
        <v>51</v>
      </c>
      <c r="F20" s="30">
        <f t="shared" si="5"/>
        <v>47</v>
      </c>
      <c r="G20" s="30">
        <f t="shared" si="5"/>
        <v>62</v>
      </c>
      <c r="H20" s="30">
        <f t="shared" si="5"/>
        <v>58</v>
      </c>
      <c r="I20" s="30">
        <f t="shared" si="5"/>
        <v>58</v>
      </c>
      <c r="J20" s="30">
        <f t="shared" si="5"/>
        <v>58</v>
      </c>
      <c r="K20" s="30">
        <f t="shared" si="5"/>
        <v>58</v>
      </c>
      <c r="L20" s="30"/>
      <c r="M20" s="30"/>
      <c r="N20" s="30">
        <f t="shared" si="5"/>
        <v>54</v>
      </c>
      <c r="O20" s="30">
        <f t="shared" si="5"/>
        <v>54</v>
      </c>
      <c r="P20" s="30">
        <f t="shared" si="5"/>
        <v>55</v>
      </c>
      <c r="Q20" s="30">
        <f t="shared" si="5"/>
        <v>52</v>
      </c>
      <c r="R20" s="30">
        <f t="shared" si="5"/>
        <v>62</v>
      </c>
      <c r="S20" s="30">
        <f t="shared" si="5"/>
        <v>62</v>
      </c>
      <c r="T20" s="30">
        <f t="shared" si="5"/>
        <v>55</v>
      </c>
      <c r="U20" s="30">
        <f t="shared" si="5"/>
        <v>62</v>
      </c>
      <c r="V20" s="30">
        <f t="shared" si="5"/>
        <v>62</v>
      </c>
      <c r="W20" s="30"/>
      <c r="X20" s="30"/>
    </row>
    <row r="21" spans="1:24" x14ac:dyDescent="0.25">
      <c r="A21" s="8" t="s">
        <v>6</v>
      </c>
      <c r="B21" s="24">
        <v>2300</v>
      </c>
      <c r="C21" s="8">
        <v>2500</v>
      </c>
      <c r="D21" s="8">
        <v>2300</v>
      </c>
      <c r="E21" s="8">
        <v>4300</v>
      </c>
      <c r="F21" s="8">
        <v>3200</v>
      </c>
      <c r="G21" s="24">
        <v>3250</v>
      </c>
      <c r="H21" s="8">
        <v>2500</v>
      </c>
      <c r="I21" s="8">
        <v>3500</v>
      </c>
      <c r="J21" s="8">
        <v>3300</v>
      </c>
      <c r="K21" s="8">
        <v>4000</v>
      </c>
      <c r="L21" s="24"/>
      <c r="M21" s="8"/>
      <c r="N21" s="8">
        <v>4100</v>
      </c>
      <c r="O21" s="8">
        <v>3900</v>
      </c>
      <c r="P21" s="8">
        <v>4500</v>
      </c>
      <c r="Q21" s="8">
        <v>3900</v>
      </c>
      <c r="R21" s="24">
        <v>4800</v>
      </c>
      <c r="S21" s="8">
        <v>1850</v>
      </c>
      <c r="T21" s="8">
        <v>1800</v>
      </c>
      <c r="U21" s="8">
        <v>2300</v>
      </c>
      <c r="V21" s="8">
        <v>1400</v>
      </c>
    </row>
    <row r="22" spans="1:24" x14ac:dyDescent="0.25">
      <c r="A22" s="6" t="s">
        <v>5</v>
      </c>
      <c r="B22" s="23">
        <v>42219</v>
      </c>
      <c r="C22" s="23">
        <v>42219</v>
      </c>
      <c r="D22" s="23">
        <v>42219</v>
      </c>
      <c r="E22" s="23">
        <v>42219</v>
      </c>
      <c r="F22" s="23">
        <v>42219</v>
      </c>
      <c r="G22" s="25"/>
      <c r="H22" s="7">
        <v>42220</v>
      </c>
      <c r="I22" s="7">
        <v>42220</v>
      </c>
      <c r="J22" s="7">
        <v>42220</v>
      </c>
      <c r="K22" s="7">
        <v>42220</v>
      </c>
      <c r="L22" s="25"/>
      <c r="M22" s="6"/>
      <c r="N22" s="7"/>
      <c r="O22" s="7"/>
      <c r="P22" s="6"/>
      <c r="Q22" s="6"/>
    </row>
    <row r="23" spans="1:24" x14ac:dyDescent="0.25">
      <c r="A23" s="6"/>
      <c r="B23" s="30">
        <f>B22-B4</f>
        <v>75</v>
      </c>
      <c r="C23" s="30">
        <f t="shared" ref="C23:K23" si="6">C22-C4</f>
        <v>75</v>
      </c>
      <c r="D23" s="30">
        <f t="shared" si="6"/>
        <v>63</v>
      </c>
      <c r="E23" s="30">
        <f t="shared" si="6"/>
        <v>58</v>
      </c>
      <c r="F23" s="30">
        <f t="shared" si="6"/>
        <v>54</v>
      </c>
      <c r="G23" s="30"/>
      <c r="H23" s="30">
        <f t="shared" si="6"/>
        <v>71</v>
      </c>
      <c r="I23" s="30">
        <f t="shared" si="6"/>
        <v>71</v>
      </c>
      <c r="J23" s="30">
        <f t="shared" si="6"/>
        <v>71</v>
      </c>
      <c r="K23" s="30">
        <f t="shared" si="6"/>
        <v>71</v>
      </c>
      <c r="L23" s="25"/>
      <c r="M23" s="6"/>
      <c r="N23" s="7"/>
      <c r="O23" s="7"/>
      <c r="P23" s="6"/>
      <c r="Q23" s="6"/>
    </row>
    <row r="24" spans="1:24" x14ac:dyDescent="0.25">
      <c r="A24" s="8" t="s">
        <v>6</v>
      </c>
      <c r="B24" s="24">
        <v>2600</v>
      </c>
      <c r="C24" s="8">
        <v>2100</v>
      </c>
      <c r="D24" s="8">
        <v>1400</v>
      </c>
      <c r="E24" s="8">
        <v>3100</v>
      </c>
      <c r="F24" s="8">
        <v>2800</v>
      </c>
      <c r="G24" s="24"/>
      <c r="H24" s="8">
        <v>1300</v>
      </c>
      <c r="I24" s="8">
        <v>760</v>
      </c>
      <c r="J24" s="8">
        <v>840</v>
      </c>
      <c r="K24" s="8">
        <v>2500</v>
      </c>
      <c r="L24" s="24"/>
      <c r="M24" s="8"/>
      <c r="N24" s="8"/>
      <c r="O24" s="8"/>
      <c r="P24" s="8"/>
      <c r="Q24" s="8"/>
    </row>
    <row r="25" spans="1:24" x14ac:dyDescent="0.25">
      <c r="A25" s="29" t="s">
        <v>5</v>
      </c>
      <c r="B25" s="2">
        <v>42226</v>
      </c>
      <c r="C25" s="2">
        <v>42226</v>
      </c>
      <c r="D25" s="2">
        <v>42226</v>
      </c>
      <c r="E25" s="2">
        <v>42226</v>
      </c>
      <c r="F25" s="2">
        <v>42226</v>
      </c>
    </row>
    <row r="26" spans="1:24" x14ac:dyDescent="0.25">
      <c r="A26" s="29"/>
      <c r="B26" s="5">
        <f>B25-B4</f>
        <v>82</v>
      </c>
      <c r="C26" s="5">
        <f t="shared" ref="C26:F26" si="7">C25-C4</f>
        <v>82</v>
      </c>
      <c r="D26" s="5">
        <f t="shared" si="7"/>
        <v>70</v>
      </c>
      <c r="E26" s="5">
        <f t="shared" si="7"/>
        <v>65</v>
      </c>
      <c r="F26" s="5">
        <f t="shared" si="7"/>
        <v>61</v>
      </c>
    </row>
    <row r="27" spans="1:24" x14ac:dyDescent="0.25">
      <c r="A27" s="8" t="s">
        <v>6</v>
      </c>
      <c r="B27">
        <v>1300</v>
      </c>
      <c r="C27">
        <v>710</v>
      </c>
      <c r="D27">
        <v>890</v>
      </c>
      <c r="E27">
        <v>2900</v>
      </c>
      <c r="F27">
        <v>2300</v>
      </c>
    </row>
    <row r="28" spans="1:24" x14ac:dyDescent="0.25">
      <c r="A28" s="29" t="s">
        <v>5</v>
      </c>
      <c r="B28" s="2">
        <v>42233</v>
      </c>
      <c r="C28" s="2">
        <v>42233</v>
      </c>
      <c r="D28" s="2">
        <v>42233</v>
      </c>
      <c r="E28" s="2">
        <v>42233</v>
      </c>
      <c r="F28" s="2">
        <v>42233</v>
      </c>
    </row>
    <row r="29" spans="1:24" x14ac:dyDescent="0.25">
      <c r="A29" s="29"/>
      <c r="B29" s="5">
        <f>B28-B4</f>
        <v>89</v>
      </c>
      <c r="C29" s="5">
        <f t="shared" ref="C29:F29" si="8">C28-C4</f>
        <v>89</v>
      </c>
      <c r="D29" s="5">
        <f t="shared" si="8"/>
        <v>77</v>
      </c>
      <c r="E29" s="5">
        <f t="shared" si="8"/>
        <v>72</v>
      </c>
      <c r="F29" s="5">
        <f t="shared" si="8"/>
        <v>68</v>
      </c>
    </row>
    <row r="30" spans="1:24" x14ac:dyDescent="0.25">
      <c r="A30" s="8" t="s">
        <v>6</v>
      </c>
      <c r="B30">
        <v>740</v>
      </c>
      <c r="C30">
        <v>940</v>
      </c>
      <c r="D30">
        <v>570</v>
      </c>
      <c r="E30">
        <v>1200</v>
      </c>
      <c r="F30">
        <v>1700</v>
      </c>
    </row>
    <row r="31" spans="1:24" x14ac:dyDescent="0.25">
      <c r="A31" s="29" t="s">
        <v>5</v>
      </c>
      <c r="B31" s="2">
        <v>42240</v>
      </c>
      <c r="C31" s="2">
        <v>42240</v>
      </c>
      <c r="D31" s="2">
        <v>42240</v>
      </c>
      <c r="E31" s="2">
        <v>42240</v>
      </c>
      <c r="F31" s="2">
        <v>42240</v>
      </c>
    </row>
    <row r="32" spans="1:24" x14ac:dyDescent="0.25">
      <c r="A32" s="29"/>
      <c r="B32" s="5">
        <f>B31-B4</f>
        <v>96</v>
      </c>
      <c r="C32" s="5">
        <f t="shared" ref="C32:F32" si="9">C31-C4</f>
        <v>96</v>
      </c>
      <c r="D32" s="5">
        <f t="shared" si="9"/>
        <v>84</v>
      </c>
      <c r="E32" s="5">
        <f t="shared" si="9"/>
        <v>79</v>
      </c>
      <c r="F32" s="5">
        <f t="shared" si="9"/>
        <v>75</v>
      </c>
    </row>
    <row r="33" spans="1:6" x14ac:dyDescent="0.25">
      <c r="A33" s="8" t="s">
        <v>6</v>
      </c>
      <c r="B33">
        <v>570</v>
      </c>
      <c r="C33">
        <v>670</v>
      </c>
      <c r="D33">
        <v>840</v>
      </c>
      <c r="E33">
        <v>570</v>
      </c>
      <c r="F33">
        <v>1400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activeCell="C6" sqref="C6"/>
    </sheetView>
  </sheetViews>
  <sheetFormatPr defaultRowHeight="15" x14ac:dyDescent="0.25"/>
  <cols>
    <col min="2" max="4" width="10.42578125" bestFit="1" customWidth="1"/>
  </cols>
  <sheetData>
    <row r="1" spans="1:9" x14ac:dyDescent="0.25">
      <c r="A1" t="s">
        <v>9</v>
      </c>
      <c r="B1" s="43">
        <v>301</v>
      </c>
      <c r="C1" s="43">
        <v>302</v>
      </c>
      <c r="D1" s="43">
        <v>303</v>
      </c>
      <c r="E1" s="43"/>
      <c r="F1" s="43"/>
      <c r="G1" s="43"/>
      <c r="H1" s="43"/>
      <c r="I1" s="43"/>
    </row>
    <row r="2" spans="1:9" x14ac:dyDescent="0.25">
      <c r="A2" t="s">
        <v>10</v>
      </c>
      <c r="B2" s="48" t="s">
        <v>12</v>
      </c>
      <c r="C2" s="48" t="s">
        <v>37</v>
      </c>
      <c r="D2" s="48" t="s">
        <v>42</v>
      </c>
      <c r="E2" s="43"/>
      <c r="F2" s="43"/>
      <c r="G2" s="43"/>
      <c r="H2" s="43"/>
      <c r="I2" s="43"/>
    </row>
    <row r="3" spans="1:9" x14ac:dyDescent="0.25">
      <c r="A3" t="s">
        <v>1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t="s">
        <v>2</v>
      </c>
      <c r="B4" s="44">
        <v>42522</v>
      </c>
      <c r="C4" s="44">
        <v>42522</v>
      </c>
      <c r="D4" s="44">
        <v>42522</v>
      </c>
      <c r="E4" s="44"/>
      <c r="F4" s="44"/>
      <c r="G4" s="44"/>
      <c r="H4" s="44"/>
      <c r="I4" s="44"/>
    </row>
    <row r="5" spans="1:9" x14ac:dyDescent="0.25">
      <c r="A5" t="s">
        <v>3</v>
      </c>
      <c r="B5" s="43" t="s">
        <v>40</v>
      </c>
      <c r="C5" s="43" t="s">
        <v>47</v>
      </c>
      <c r="D5" s="43" t="s">
        <v>41</v>
      </c>
      <c r="E5" s="43"/>
      <c r="F5" s="43"/>
      <c r="G5" s="43"/>
      <c r="H5" s="43"/>
      <c r="I5" s="43"/>
    </row>
    <row r="6" spans="1:9" x14ac:dyDescent="0.25">
      <c r="A6" s="1"/>
      <c r="B6" s="40"/>
      <c r="C6" s="43"/>
      <c r="D6" s="43"/>
      <c r="E6" s="40"/>
      <c r="F6" s="40"/>
      <c r="G6" s="40"/>
      <c r="H6" s="40"/>
      <c r="I6" s="40"/>
    </row>
    <row r="7" spans="1:9" x14ac:dyDescent="0.25">
      <c r="A7" s="6" t="s">
        <v>5</v>
      </c>
      <c r="B7" s="2">
        <f t="shared" ref="B7:D7" si="0">25+B4</f>
        <v>42547</v>
      </c>
      <c r="C7" s="2">
        <f t="shared" si="0"/>
        <v>42547</v>
      </c>
      <c r="D7" s="2">
        <f t="shared" si="0"/>
        <v>42547</v>
      </c>
      <c r="E7" s="41"/>
      <c r="F7" s="2"/>
      <c r="G7" s="41"/>
      <c r="H7" s="2"/>
      <c r="I7" s="41"/>
    </row>
    <row r="8" spans="1:9" x14ac:dyDescent="0.25">
      <c r="A8" s="8" t="s">
        <v>6</v>
      </c>
      <c r="B8" s="8">
        <v>5500</v>
      </c>
      <c r="C8" s="8">
        <v>5300</v>
      </c>
      <c r="D8" s="8">
        <v>5700</v>
      </c>
      <c r="E8" s="8"/>
      <c r="F8" s="8"/>
      <c r="G8" s="8"/>
      <c r="H8" s="8"/>
      <c r="I8" s="8"/>
    </row>
    <row r="9" spans="1:9" x14ac:dyDescent="0.25">
      <c r="A9" s="6" t="s">
        <v>5</v>
      </c>
      <c r="B9" s="41">
        <f t="shared" ref="B9:D9" si="1">B7+7</f>
        <v>42554</v>
      </c>
      <c r="C9" s="41">
        <f t="shared" si="1"/>
        <v>42554</v>
      </c>
      <c r="D9" s="41">
        <f t="shared" si="1"/>
        <v>42554</v>
      </c>
      <c r="E9" s="41"/>
      <c r="F9" s="41"/>
      <c r="G9" s="41"/>
      <c r="H9" s="41"/>
      <c r="I9" s="41"/>
    </row>
    <row r="10" spans="1:9" x14ac:dyDescent="0.25">
      <c r="A10" s="8" t="s">
        <v>6</v>
      </c>
      <c r="B10" s="8">
        <v>5500</v>
      </c>
      <c r="C10" s="49">
        <v>5300</v>
      </c>
      <c r="D10" s="49">
        <v>5700</v>
      </c>
      <c r="E10" s="8"/>
      <c r="F10" s="8"/>
      <c r="G10" s="8"/>
      <c r="H10" s="8"/>
      <c r="I10" s="8"/>
    </row>
    <row r="11" spans="1:9" x14ac:dyDescent="0.25">
      <c r="A11" s="6" t="s">
        <v>5</v>
      </c>
      <c r="B11" s="41">
        <f t="shared" ref="B11:D11" si="2">B9+7</f>
        <v>42561</v>
      </c>
      <c r="C11" s="41">
        <f t="shared" si="2"/>
        <v>42561</v>
      </c>
      <c r="D11" s="41">
        <f t="shared" si="2"/>
        <v>42561</v>
      </c>
      <c r="E11" s="41"/>
      <c r="F11" s="41"/>
      <c r="G11" s="41"/>
      <c r="H11" s="41"/>
      <c r="I11" s="41"/>
    </row>
    <row r="12" spans="1:9" x14ac:dyDescent="0.25">
      <c r="A12" s="8" t="s">
        <v>6</v>
      </c>
      <c r="B12" s="8">
        <v>5000</v>
      </c>
      <c r="C12" s="42">
        <v>4500</v>
      </c>
      <c r="D12" s="42">
        <v>5250</v>
      </c>
      <c r="E12" s="47"/>
      <c r="F12" s="47"/>
      <c r="G12" s="47"/>
      <c r="H12" s="47"/>
      <c r="I12" s="47"/>
    </row>
    <row r="13" spans="1:9" x14ac:dyDescent="0.25">
      <c r="A13" s="6" t="s">
        <v>5</v>
      </c>
      <c r="B13" s="41">
        <f t="shared" ref="B13:D13" si="3">B11+7</f>
        <v>42568</v>
      </c>
      <c r="C13" s="41">
        <f t="shared" si="3"/>
        <v>42568</v>
      </c>
      <c r="D13" s="41">
        <f t="shared" si="3"/>
        <v>42568</v>
      </c>
      <c r="E13" s="41"/>
      <c r="F13" s="41"/>
      <c r="G13" s="41"/>
      <c r="H13" s="41"/>
      <c r="I13" s="41"/>
    </row>
    <row r="14" spans="1:9" x14ac:dyDescent="0.25">
      <c r="A14" s="8" t="s">
        <v>6</v>
      </c>
      <c r="B14" s="8">
        <v>4250</v>
      </c>
      <c r="C14" s="42">
        <v>3250</v>
      </c>
      <c r="D14" s="42">
        <v>4900</v>
      </c>
      <c r="E14" s="47"/>
      <c r="F14" s="47"/>
      <c r="G14" s="47"/>
      <c r="H14" s="47"/>
      <c r="I14" s="47"/>
    </row>
    <row r="15" spans="1:9" x14ac:dyDescent="0.25">
      <c r="A15" s="6" t="s">
        <v>5</v>
      </c>
      <c r="B15" s="41">
        <f t="shared" ref="B15:D15" si="4">B13+7</f>
        <v>42575</v>
      </c>
      <c r="C15" s="41">
        <f t="shared" si="4"/>
        <v>42575</v>
      </c>
      <c r="D15" s="41">
        <f t="shared" si="4"/>
        <v>42575</v>
      </c>
      <c r="E15" s="41"/>
      <c r="F15" s="41"/>
      <c r="G15" s="41"/>
      <c r="H15" s="41"/>
      <c r="I15" s="41"/>
    </row>
    <row r="16" spans="1:9" x14ac:dyDescent="0.25">
      <c r="A16" s="8" t="s">
        <v>6</v>
      </c>
      <c r="B16" s="8">
        <v>3250</v>
      </c>
      <c r="C16" s="42">
        <v>2500</v>
      </c>
      <c r="D16" s="42">
        <v>4500</v>
      </c>
      <c r="E16" s="47"/>
      <c r="F16" s="47"/>
      <c r="G16" s="47"/>
      <c r="H16" s="47"/>
      <c r="I16" s="47"/>
    </row>
    <row r="17" spans="1:9" x14ac:dyDescent="0.25">
      <c r="A17" s="6" t="s">
        <v>5</v>
      </c>
      <c r="B17" s="41">
        <f>B15+14</f>
        <v>42589</v>
      </c>
      <c r="C17" s="41">
        <f>C15+14</f>
        <v>42589</v>
      </c>
      <c r="D17" s="41">
        <f>D15+14</f>
        <v>42589</v>
      </c>
      <c r="E17" s="41"/>
      <c r="F17" s="41"/>
      <c r="G17" s="41"/>
      <c r="H17" s="41"/>
      <c r="I17" s="41"/>
    </row>
    <row r="18" spans="1:9" x14ac:dyDescent="0.25">
      <c r="A18" s="8" t="s">
        <v>6</v>
      </c>
      <c r="B18" s="8">
        <v>2000</v>
      </c>
      <c r="C18" s="8">
        <v>1000</v>
      </c>
      <c r="D18" s="8">
        <v>3000</v>
      </c>
      <c r="E18" s="47"/>
      <c r="F18" s="47"/>
      <c r="G18" s="47"/>
      <c r="H18" s="47"/>
      <c r="I18" s="47"/>
    </row>
    <row r="19" spans="1:9" x14ac:dyDescent="0.25">
      <c r="A19" s="6" t="s">
        <v>5</v>
      </c>
      <c r="B19" s="41">
        <f>B17+14</f>
        <v>42603</v>
      </c>
      <c r="C19" s="41">
        <f>C17+14</f>
        <v>42603</v>
      </c>
      <c r="D19" s="41">
        <f>D17+14</f>
        <v>42603</v>
      </c>
      <c r="E19" s="41"/>
      <c r="F19" s="41"/>
      <c r="G19" s="41"/>
      <c r="H19" s="41"/>
      <c r="I19" s="41"/>
    </row>
    <row r="20" spans="1:9" x14ac:dyDescent="0.25">
      <c r="A20" s="8" t="s">
        <v>6</v>
      </c>
      <c r="B20" s="8">
        <v>1000</v>
      </c>
      <c r="C20" s="8">
        <v>500</v>
      </c>
      <c r="D20" s="8">
        <v>2000</v>
      </c>
      <c r="E20" s="42"/>
      <c r="F20" s="8"/>
      <c r="G20" s="42"/>
      <c r="H20" s="8"/>
      <c r="I20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Mange grafer</vt:lpstr>
      <vt:lpstr>Kuras</vt:lpstr>
      <vt:lpstr>Standart graffer</vt:lpstr>
      <vt:lpstr>Diagram1</vt:lpstr>
      <vt:lpstr>Standart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2019-06-11T10:52:05Z</dcterms:modified>
</cp:coreProperties>
</file>